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 Martinez\Downloads\Orçado x Realizado - P.O Online\"/>
    </mc:Choice>
  </mc:AlternateContent>
  <xr:revisionPtr revIDLastSave="0" documentId="13_ncr:1_{7ADE591D-8A72-4FAA-99FE-4BE29463BA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ábricas" sheetId="8" r:id="rId1"/>
    <sheet name="Fev" sheetId="23" r:id="rId2"/>
    <sheet name="Jan" sheetId="22" r:id="rId3"/>
  </sheets>
  <definedNames>
    <definedName name="_xlnm.Print_Area" localSheetId="0">Fábricas!$A$1:$W$192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8" i="8" l="1"/>
  <c r="X178" i="8"/>
  <c r="E115" i="8"/>
  <c r="E35" i="8"/>
  <c r="E178" i="8"/>
  <c r="E191" i="8"/>
  <c r="E190" i="8"/>
  <c r="E189" i="8"/>
  <c r="E188" i="8"/>
  <c r="E187" i="8"/>
  <c r="G180" i="8"/>
  <c r="G179" i="8"/>
  <c r="F179" i="8"/>
  <c r="E179" i="8"/>
  <c r="G178" i="8"/>
  <c r="E176" i="8"/>
  <c r="G177" i="8"/>
  <c r="F177" i="8"/>
  <c r="E177" i="8"/>
  <c r="E90" i="8"/>
  <c r="E139" i="8"/>
  <c r="E136" i="8"/>
  <c r="E135" i="8"/>
  <c r="L378" i="23"/>
  <c r="E132" i="8"/>
  <c r="E130" i="8"/>
  <c r="E129" i="8"/>
  <c r="E125" i="8"/>
  <c r="E120" i="8"/>
  <c r="E119" i="8"/>
  <c r="E114" i="8"/>
  <c r="E110" i="8"/>
  <c r="E109" i="8"/>
  <c r="E108" i="8"/>
  <c r="E106" i="8"/>
  <c r="E105" i="8"/>
  <c r="E104" i="8"/>
  <c r="E103" i="8"/>
  <c r="E97" i="8"/>
  <c r="E95" i="8"/>
  <c r="E94" i="8"/>
  <c r="E91" i="8"/>
  <c r="E86" i="8"/>
  <c r="E84" i="8"/>
  <c r="E83" i="8"/>
  <c r="E82" i="8"/>
  <c r="E81" i="8"/>
  <c r="E80" i="8"/>
  <c r="E79" i="8"/>
  <c r="E78" i="8"/>
  <c r="E76" i="8"/>
  <c r="E75" i="8"/>
  <c r="E71" i="8"/>
  <c r="E70" i="8"/>
  <c r="E69" i="8"/>
  <c r="E68" i="8"/>
  <c r="E67" i="8"/>
  <c r="E66" i="8"/>
  <c r="E65" i="8"/>
  <c r="E64" i="8"/>
  <c r="E62" i="8"/>
  <c r="E58" i="8"/>
  <c r="E56" i="8"/>
  <c r="E55" i="8"/>
  <c r="E53" i="8"/>
  <c r="E52" i="8"/>
  <c r="E43" i="8"/>
  <c r="E42" i="8"/>
  <c r="E40" i="8"/>
  <c r="E39" i="8"/>
  <c r="L407" i="23"/>
  <c r="L412" i="23"/>
  <c r="E19" i="8"/>
  <c r="L400" i="23"/>
  <c r="L394" i="23"/>
  <c r="L387" i="23"/>
  <c r="L346" i="23"/>
  <c r="L345" i="23"/>
  <c r="L362" i="23"/>
  <c r="L361" i="23"/>
  <c r="L360" i="23"/>
  <c r="L359" i="23"/>
  <c r="L358" i="23"/>
  <c r="L385" i="23"/>
  <c r="L384" i="23"/>
  <c r="L380" i="23"/>
  <c r="L377" i="23"/>
  <c r="L374" i="23"/>
  <c r="L370" i="23"/>
  <c r="L367" i="23"/>
  <c r="L364" i="23"/>
  <c r="L357" i="23"/>
  <c r="L354" i="23"/>
  <c r="L351" i="23"/>
  <c r="L348" i="23"/>
  <c r="L344" i="23"/>
  <c r="L341" i="23"/>
  <c r="L338" i="23"/>
  <c r="L335" i="23"/>
  <c r="L332" i="23"/>
  <c r="L329" i="23"/>
  <c r="L326" i="23"/>
  <c r="L323" i="23"/>
  <c r="L319" i="23"/>
  <c r="L316" i="23"/>
  <c r="L313" i="23"/>
  <c r="L305" i="23"/>
  <c r="L302" i="23"/>
  <c r="L290" i="23"/>
  <c r="L284" i="23"/>
  <c r="L277" i="23"/>
  <c r="L273" i="23"/>
  <c r="L269" i="23"/>
  <c r="L267" i="23"/>
  <c r="L266" i="23"/>
  <c r="L265" i="23"/>
  <c r="L264" i="23"/>
  <c r="L263" i="23"/>
  <c r="L260" i="23"/>
  <c r="L257" i="23"/>
  <c r="L255" i="23"/>
  <c r="L254" i="23"/>
  <c r="L253" i="23"/>
  <c r="L252" i="23"/>
  <c r="L251" i="23"/>
  <c r="L250" i="23"/>
  <c r="L249" i="23"/>
  <c r="L248" i="23"/>
  <c r="L247" i="23"/>
  <c r="L244" i="23"/>
  <c r="L230" i="23"/>
  <c r="L225" i="23"/>
  <c r="L209" i="23"/>
  <c r="L195" i="23"/>
  <c r="L184" i="23"/>
  <c r="L173" i="23"/>
  <c r="L169" i="23"/>
  <c r="D194" i="8"/>
  <c r="D35" i="8"/>
  <c r="D115" i="8"/>
  <c r="D100" i="8"/>
  <c r="D99" i="8"/>
  <c r="D178" i="8"/>
  <c r="L150" i="22"/>
  <c r="D191" i="8"/>
  <c r="D190" i="8"/>
  <c r="D189" i="8"/>
  <c r="D188" i="8"/>
  <c r="D187" i="8"/>
  <c r="D179" i="8"/>
  <c r="D177" i="8" l="1"/>
  <c r="D176" i="8"/>
  <c r="D153" i="8"/>
  <c r="D139" i="8"/>
  <c r="D90" i="8"/>
  <c r="D136" i="8"/>
  <c r="D135" i="8"/>
  <c r="D132" i="8"/>
  <c r="D130" i="8"/>
  <c r="D129" i="8"/>
  <c r="D125" i="8"/>
  <c r="D120" i="8"/>
  <c r="D119" i="8"/>
  <c r="D114" i="8"/>
  <c r="D109" i="8"/>
  <c r="D106" i="8"/>
  <c r="D103" i="8"/>
  <c r="D97" i="8"/>
  <c r="D94" i="8"/>
  <c r="D91" i="8"/>
  <c r="D86" i="8"/>
  <c r="D84" i="8"/>
  <c r="D83" i="8"/>
  <c r="D82" i="8"/>
  <c r="D79" i="8"/>
  <c r="D78" i="8"/>
  <c r="D76" i="8"/>
  <c r="D75" i="8"/>
  <c r="D71" i="8"/>
  <c r="D69" i="8"/>
  <c r="D68" i="8"/>
  <c r="D67" i="8"/>
  <c r="D66" i="8"/>
  <c r="D65" i="8"/>
  <c r="D62" i="8"/>
  <c r="D58" i="8"/>
  <c r="D56" i="8"/>
  <c r="D55" i="8"/>
  <c r="D53" i="8"/>
  <c r="D52" i="8"/>
  <c r="D43" i="8"/>
  <c r="D42" i="8"/>
  <c r="D40" i="8"/>
  <c r="D39" i="8"/>
  <c r="D20" i="8"/>
  <c r="D19" i="8"/>
  <c r="D12" i="8"/>
  <c r="D8" i="8"/>
  <c r="R98" i="8"/>
  <c r="C162" i="8" l="1"/>
  <c r="D162" i="8"/>
  <c r="C154" i="8"/>
  <c r="C146" i="8"/>
  <c r="E107" i="8" l="1"/>
  <c r="E63" i="8"/>
  <c r="K98" i="8"/>
  <c r="H148" i="8"/>
  <c r="H96" i="8"/>
  <c r="I96" i="8" s="1"/>
  <c r="H99" i="8"/>
  <c r="I99" i="8" s="1"/>
  <c r="H86" i="8"/>
  <c r="I86" i="8" s="1"/>
  <c r="H84" i="8"/>
  <c r="I84" i="8" s="1"/>
  <c r="H83" i="8"/>
  <c r="I83" i="8" s="1"/>
  <c r="H82" i="8"/>
  <c r="I82" i="8" s="1"/>
  <c r="D138" i="8"/>
  <c r="H137" i="8"/>
  <c r="I137" i="8" s="1"/>
  <c r="H129" i="8"/>
  <c r="I129" i="8" s="1"/>
  <c r="H120" i="8"/>
  <c r="I120" i="8" s="1"/>
  <c r="H119" i="8"/>
  <c r="I119" i="8" s="1"/>
  <c r="D107" i="8"/>
  <c r="H97" i="8"/>
  <c r="I97" i="8" s="1"/>
  <c r="H95" i="8"/>
  <c r="I95" i="8" s="1"/>
  <c r="H94" i="8"/>
  <c r="I94" i="8" s="1"/>
  <c r="H78" i="8"/>
  <c r="I78" i="8" s="1"/>
  <c r="H69" i="8"/>
  <c r="I69" i="8" s="1"/>
  <c r="H66" i="8"/>
  <c r="I66" i="8" s="1"/>
  <c r="H64" i="8"/>
  <c r="I64" i="8" s="1"/>
  <c r="H55" i="8"/>
  <c r="I55" i="8" s="1"/>
  <c r="H53" i="8"/>
  <c r="I53" i="8" s="1"/>
  <c r="H43" i="8"/>
  <c r="H12" i="8"/>
  <c r="D9" i="8"/>
  <c r="S98" i="8"/>
  <c r="S93" i="8" s="1"/>
  <c r="R93" i="8"/>
  <c r="Q98" i="8"/>
  <c r="Q93" i="8" s="1"/>
  <c r="P98" i="8"/>
  <c r="M98" i="8"/>
  <c r="M93" i="8" s="1"/>
  <c r="L98" i="8"/>
  <c r="L93" i="8" s="1"/>
  <c r="J98" i="8"/>
  <c r="J93" i="8" s="1"/>
  <c r="G98" i="8"/>
  <c r="G93" i="8" s="1"/>
  <c r="F93" i="8"/>
  <c r="E98" i="8"/>
  <c r="E93" i="8" s="1"/>
  <c r="C98" i="8"/>
  <c r="S128" i="8"/>
  <c r="R128" i="8"/>
  <c r="Q128" i="8"/>
  <c r="P128" i="8"/>
  <c r="M128" i="8"/>
  <c r="L128" i="8"/>
  <c r="K128" i="8"/>
  <c r="J128" i="8"/>
  <c r="G128" i="8"/>
  <c r="F128" i="8"/>
  <c r="E128" i="8"/>
  <c r="C128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T176" i="8"/>
  <c r="V176" i="8" s="1"/>
  <c r="T181" i="8"/>
  <c r="V181" i="8" s="1"/>
  <c r="T183" i="8"/>
  <c r="V183" i="8" s="1"/>
  <c r="T184" i="8"/>
  <c r="V184" i="8" s="1"/>
  <c r="T185" i="8"/>
  <c r="V185" i="8" s="1"/>
  <c r="T187" i="8"/>
  <c r="V187" i="8" s="1"/>
  <c r="T188" i="8"/>
  <c r="V188" i="8" s="1"/>
  <c r="T189" i="8"/>
  <c r="V189" i="8" s="1"/>
  <c r="T190" i="8"/>
  <c r="V190" i="8" s="1"/>
  <c r="T191" i="8"/>
  <c r="V191" i="8" s="1"/>
  <c r="T192" i="8"/>
  <c r="V192" i="8" s="1"/>
  <c r="S186" i="8"/>
  <c r="T186" i="8" s="1"/>
  <c r="V186" i="8" s="1"/>
  <c r="R186" i="8"/>
  <c r="Q186" i="8"/>
  <c r="P186" i="8"/>
  <c r="S182" i="8"/>
  <c r="T182" i="8" s="1"/>
  <c r="V182" i="8" s="1"/>
  <c r="R182" i="8"/>
  <c r="Q182" i="8"/>
  <c r="P182" i="8"/>
  <c r="T179" i="8"/>
  <c r="V179" i="8" s="1"/>
  <c r="T177" i="8"/>
  <c r="V177" i="8" s="1"/>
  <c r="R175" i="8"/>
  <c r="Q175" i="8"/>
  <c r="P175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N176" i="8"/>
  <c r="N181" i="8"/>
  <c r="N183" i="8"/>
  <c r="N184" i="8"/>
  <c r="N185" i="8"/>
  <c r="N187" i="8"/>
  <c r="N188" i="8"/>
  <c r="N189" i="8"/>
  <c r="N190" i="8"/>
  <c r="N191" i="8"/>
  <c r="N192" i="8"/>
  <c r="M186" i="8"/>
  <c r="N186" i="8" s="1"/>
  <c r="L186" i="8"/>
  <c r="K186" i="8"/>
  <c r="J186" i="8"/>
  <c r="M182" i="8"/>
  <c r="N182" i="8" s="1"/>
  <c r="L182" i="8"/>
  <c r="K182" i="8"/>
  <c r="J182" i="8"/>
  <c r="N179" i="8"/>
  <c r="N177" i="8"/>
  <c r="L175" i="8"/>
  <c r="K175" i="8"/>
  <c r="J175" i="8"/>
  <c r="I175" i="8"/>
  <c r="H176" i="8"/>
  <c r="I176" i="8"/>
  <c r="I177" i="8"/>
  <c r="I178" i="8"/>
  <c r="I179" i="8"/>
  <c r="I180" i="8"/>
  <c r="H181" i="8"/>
  <c r="I181" i="8"/>
  <c r="I182" i="8"/>
  <c r="H183" i="8"/>
  <c r="I183" i="8"/>
  <c r="H184" i="8"/>
  <c r="I184" i="8"/>
  <c r="H185" i="8"/>
  <c r="I185" i="8"/>
  <c r="I186" i="8"/>
  <c r="H187" i="8"/>
  <c r="I187" i="8"/>
  <c r="H188" i="8"/>
  <c r="I188" i="8"/>
  <c r="H189" i="8"/>
  <c r="I189" i="8"/>
  <c r="H190" i="8"/>
  <c r="I190" i="8"/>
  <c r="H191" i="8"/>
  <c r="I191" i="8"/>
  <c r="H192" i="8"/>
  <c r="I192" i="8"/>
  <c r="E175" i="8"/>
  <c r="F175" i="8"/>
  <c r="H179" i="8"/>
  <c r="E182" i="8"/>
  <c r="F182" i="8"/>
  <c r="G182" i="8"/>
  <c r="H182" i="8" s="1"/>
  <c r="E186" i="8"/>
  <c r="F186" i="8"/>
  <c r="G186" i="8"/>
  <c r="H186" i="8" s="1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T147" i="8"/>
  <c r="U147" i="8"/>
  <c r="T148" i="8"/>
  <c r="U148" i="8"/>
  <c r="T149" i="8"/>
  <c r="U149" i="8"/>
  <c r="T150" i="8"/>
  <c r="U150" i="8"/>
  <c r="T151" i="8"/>
  <c r="U151" i="8"/>
  <c r="T152" i="8"/>
  <c r="U152" i="8"/>
  <c r="T153" i="8"/>
  <c r="U153" i="8"/>
  <c r="U154" i="8"/>
  <c r="T155" i="8"/>
  <c r="U155" i="8"/>
  <c r="T156" i="8"/>
  <c r="U156" i="8"/>
  <c r="T157" i="8"/>
  <c r="U157" i="8"/>
  <c r="T158" i="8"/>
  <c r="U158" i="8"/>
  <c r="T159" i="8"/>
  <c r="U159" i="8"/>
  <c r="T160" i="8"/>
  <c r="U160" i="8"/>
  <c r="T161" i="8"/>
  <c r="U161" i="8"/>
  <c r="U162" i="8"/>
  <c r="T163" i="8"/>
  <c r="U163" i="8"/>
  <c r="T164" i="8"/>
  <c r="U164" i="8"/>
  <c r="T165" i="8"/>
  <c r="U165" i="8"/>
  <c r="T166" i="8"/>
  <c r="U166" i="8"/>
  <c r="T167" i="8"/>
  <c r="U167" i="8"/>
  <c r="T168" i="8"/>
  <c r="U168" i="8"/>
  <c r="T169" i="8"/>
  <c r="U169" i="8"/>
  <c r="N147" i="8"/>
  <c r="O147" i="8"/>
  <c r="N148" i="8"/>
  <c r="O148" i="8"/>
  <c r="N149" i="8"/>
  <c r="O149" i="8"/>
  <c r="N150" i="8"/>
  <c r="O150" i="8"/>
  <c r="N151" i="8"/>
  <c r="O151" i="8"/>
  <c r="N152" i="8"/>
  <c r="O152" i="8"/>
  <c r="N153" i="8"/>
  <c r="O153" i="8"/>
  <c r="O154" i="8"/>
  <c r="N155" i="8"/>
  <c r="O155" i="8"/>
  <c r="N156" i="8"/>
  <c r="O156" i="8"/>
  <c r="N157" i="8"/>
  <c r="O157" i="8"/>
  <c r="N158" i="8"/>
  <c r="O158" i="8"/>
  <c r="N159" i="8"/>
  <c r="O159" i="8"/>
  <c r="N160" i="8"/>
  <c r="O160" i="8"/>
  <c r="N161" i="8"/>
  <c r="O161" i="8"/>
  <c r="O162" i="8"/>
  <c r="N163" i="8"/>
  <c r="O163" i="8"/>
  <c r="N164" i="8"/>
  <c r="O164" i="8"/>
  <c r="N165" i="8"/>
  <c r="O165" i="8"/>
  <c r="N166" i="8"/>
  <c r="O166" i="8"/>
  <c r="N167" i="8"/>
  <c r="O167" i="8"/>
  <c r="N168" i="8"/>
  <c r="O168" i="8"/>
  <c r="N169" i="8"/>
  <c r="O169" i="8"/>
  <c r="I169" i="8"/>
  <c r="H169" i="8"/>
  <c r="I168" i="8"/>
  <c r="H168" i="8"/>
  <c r="I167" i="8"/>
  <c r="H167" i="8"/>
  <c r="I166" i="8"/>
  <c r="H166" i="8"/>
  <c r="I165" i="8"/>
  <c r="H165" i="8"/>
  <c r="I164" i="8"/>
  <c r="H164" i="8"/>
  <c r="I163" i="8"/>
  <c r="H163" i="8"/>
  <c r="I162" i="8"/>
  <c r="I161" i="8"/>
  <c r="H161" i="8"/>
  <c r="I160" i="8"/>
  <c r="H160" i="8"/>
  <c r="I159" i="8"/>
  <c r="H159" i="8"/>
  <c r="I158" i="8"/>
  <c r="H158" i="8"/>
  <c r="I157" i="8"/>
  <c r="H157" i="8"/>
  <c r="I156" i="8"/>
  <c r="H156" i="8"/>
  <c r="I155" i="8"/>
  <c r="H155" i="8"/>
  <c r="I154" i="8"/>
  <c r="I153" i="8"/>
  <c r="H153" i="8"/>
  <c r="I152" i="8"/>
  <c r="H152" i="8"/>
  <c r="I151" i="8"/>
  <c r="H151" i="8"/>
  <c r="I150" i="8"/>
  <c r="H150" i="8"/>
  <c r="I149" i="8"/>
  <c r="H149" i="8"/>
  <c r="I148" i="8"/>
  <c r="I147" i="8"/>
  <c r="H147" i="8"/>
  <c r="S162" i="8"/>
  <c r="R162" i="8"/>
  <c r="Q162" i="8"/>
  <c r="P162" i="8"/>
  <c r="S154" i="8"/>
  <c r="R154" i="8"/>
  <c r="Q154" i="8"/>
  <c r="P154" i="8"/>
  <c r="S146" i="8"/>
  <c r="R146" i="8"/>
  <c r="Q146" i="8"/>
  <c r="P146" i="8"/>
  <c r="M162" i="8"/>
  <c r="L162" i="8"/>
  <c r="K162" i="8"/>
  <c r="J162" i="8"/>
  <c r="M154" i="8"/>
  <c r="L154" i="8"/>
  <c r="K154" i="8"/>
  <c r="J154" i="8"/>
  <c r="M146" i="8"/>
  <c r="L146" i="8"/>
  <c r="K146" i="8"/>
  <c r="J146" i="8"/>
  <c r="E146" i="8"/>
  <c r="F146" i="8"/>
  <c r="G146" i="8"/>
  <c r="E154" i="8"/>
  <c r="F154" i="8"/>
  <c r="G154" i="8"/>
  <c r="E162" i="8"/>
  <c r="F162" i="8"/>
  <c r="G162" i="8"/>
  <c r="T52" i="8"/>
  <c r="U52" i="8" s="1"/>
  <c r="T53" i="8"/>
  <c r="U53" i="8" s="1"/>
  <c r="T55" i="8"/>
  <c r="U55" i="8" s="1"/>
  <c r="T56" i="8"/>
  <c r="U56" i="8" s="1"/>
  <c r="T58" i="8"/>
  <c r="U58" i="8" s="1"/>
  <c r="T59" i="8"/>
  <c r="U59" i="8"/>
  <c r="T61" i="8"/>
  <c r="U61" i="8"/>
  <c r="W61" i="8"/>
  <c r="T62" i="8"/>
  <c r="U62" i="8" s="1"/>
  <c r="T64" i="8"/>
  <c r="U64" i="8" s="1"/>
  <c r="T65" i="8"/>
  <c r="U65" i="8" s="1"/>
  <c r="T66" i="8"/>
  <c r="U66" i="8" s="1"/>
  <c r="T67" i="8"/>
  <c r="T68" i="8"/>
  <c r="U68" i="8" s="1"/>
  <c r="T69" i="8"/>
  <c r="U69" i="8" s="1"/>
  <c r="T70" i="8"/>
  <c r="U70" i="8" s="1"/>
  <c r="T71" i="8"/>
  <c r="U71" i="8" s="1"/>
  <c r="T73" i="8"/>
  <c r="U73" i="8"/>
  <c r="W73" i="8"/>
  <c r="T75" i="8"/>
  <c r="T76" i="8"/>
  <c r="U76" i="8" s="1"/>
  <c r="T77" i="8"/>
  <c r="U77" i="8"/>
  <c r="W77" i="8"/>
  <c r="T78" i="8"/>
  <c r="U78" i="8" s="1"/>
  <c r="T79" i="8"/>
  <c r="U79" i="8" s="1"/>
  <c r="T80" i="8"/>
  <c r="U80" i="8" s="1"/>
  <c r="T81" i="8"/>
  <c r="U81" i="8" s="1"/>
  <c r="T82" i="8"/>
  <c r="U82" i="8" s="1"/>
  <c r="T83" i="8"/>
  <c r="U83" i="8" s="1"/>
  <c r="T84" i="8"/>
  <c r="U84" i="8" s="1"/>
  <c r="T85" i="8"/>
  <c r="U85" i="8" s="1"/>
  <c r="T86" i="8"/>
  <c r="U86" i="8" s="1"/>
  <c r="T88" i="8"/>
  <c r="U88" i="8" s="1"/>
  <c r="T89" i="8"/>
  <c r="U89" i="8"/>
  <c r="W89" i="8"/>
  <c r="T90" i="8"/>
  <c r="U90" i="8" s="1"/>
  <c r="T91" i="8"/>
  <c r="U91" i="8" s="1"/>
  <c r="T92" i="8"/>
  <c r="U92" i="8"/>
  <c r="W92" i="8"/>
  <c r="T94" i="8"/>
  <c r="U94" i="8" s="1"/>
  <c r="T95" i="8"/>
  <c r="U95" i="8" s="1"/>
  <c r="T96" i="8"/>
  <c r="U96" i="8" s="1"/>
  <c r="T97" i="8"/>
  <c r="U97" i="8" s="1"/>
  <c r="T99" i="8"/>
  <c r="U99" i="8" s="1"/>
  <c r="T100" i="8"/>
  <c r="U100" i="8" s="1"/>
  <c r="T103" i="8"/>
  <c r="U103" i="8" s="1"/>
  <c r="T104" i="8"/>
  <c r="U104" i="8" s="1"/>
  <c r="T105" i="8"/>
  <c r="U105" i="8" s="1"/>
  <c r="T106" i="8"/>
  <c r="U106" i="8" s="1"/>
  <c r="T108" i="8"/>
  <c r="U108" i="8" s="1"/>
  <c r="T109" i="8"/>
  <c r="U109" i="8" s="1"/>
  <c r="T110" i="8"/>
  <c r="U110" i="8" s="1"/>
  <c r="T111" i="8"/>
  <c r="U111" i="8" s="1"/>
  <c r="T112" i="8"/>
  <c r="U112" i="8" s="1"/>
  <c r="T113" i="8"/>
  <c r="T114" i="8"/>
  <c r="U114" i="8" s="1"/>
  <c r="T115" i="8"/>
  <c r="U115" i="8" s="1"/>
  <c r="T116" i="8"/>
  <c r="U116" i="8"/>
  <c r="W116" i="8"/>
  <c r="T117" i="8"/>
  <c r="U117" i="8"/>
  <c r="W117" i="8"/>
  <c r="T119" i="8"/>
  <c r="U119" i="8" s="1"/>
  <c r="T120" i="8"/>
  <c r="U120" i="8" s="1"/>
  <c r="T121" i="8"/>
  <c r="U121" i="8"/>
  <c r="W121" i="8"/>
  <c r="T122" i="8"/>
  <c r="U122" i="8"/>
  <c r="W122" i="8"/>
  <c r="T123" i="8"/>
  <c r="U123" i="8"/>
  <c r="W123" i="8"/>
  <c r="T124" i="8"/>
  <c r="U124" i="8"/>
  <c r="W124" i="8"/>
  <c r="T125" i="8"/>
  <c r="U125" i="8" s="1"/>
  <c r="T126" i="8"/>
  <c r="U126" i="8"/>
  <c r="T127" i="8"/>
  <c r="U127" i="8" s="1"/>
  <c r="T129" i="8"/>
  <c r="U129" i="8" s="1"/>
  <c r="T130" i="8"/>
  <c r="U130" i="8" s="1"/>
  <c r="T131" i="8"/>
  <c r="U131" i="8" s="1"/>
  <c r="T132" i="8"/>
  <c r="U132" i="8" s="1"/>
  <c r="T133" i="8"/>
  <c r="U133" i="8" s="1"/>
  <c r="T135" i="8"/>
  <c r="U135" i="8" s="1"/>
  <c r="T136" i="8"/>
  <c r="U136" i="8" s="1"/>
  <c r="T137" i="8"/>
  <c r="U137" i="8" s="1"/>
  <c r="T139" i="8"/>
  <c r="U139" i="8" s="1"/>
  <c r="N52" i="8"/>
  <c r="O52" i="8" s="1"/>
  <c r="N53" i="8"/>
  <c r="O53" i="8" s="1"/>
  <c r="N55" i="8"/>
  <c r="O55" i="8" s="1"/>
  <c r="N56" i="8"/>
  <c r="O56" i="8" s="1"/>
  <c r="N58" i="8"/>
  <c r="O58" i="8" s="1"/>
  <c r="N59" i="8"/>
  <c r="O59" i="8"/>
  <c r="N61" i="8"/>
  <c r="O61" i="8"/>
  <c r="N62" i="8"/>
  <c r="O62" i="8" s="1"/>
  <c r="N64" i="8"/>
  <c r="O64" i="8" s="1"/>
  <c r="N65" i="8"/>
  <c r="O65" i="8" s="1"/>
  <c r="N66" i="8"/>
  <c r="O66" i="8" s="1"/>
  <c r="N67" i="8"/>
  <c r="O67" i="8" s="1"/>
  <c r="N68" i="8"/>
  <c r="O68" i="8" s="1"/>
  <c r="N69" i="8"/>
  <c r="O69" i="8" s="1"/>
  <c r="N70" i="8"/>
  <c r="O70" i="8" s="1"/>
  <c r="N71" i="8"/>
  <c r="O71" i="8" s="1"/>
  <c r="N73" i="8"/>
  <c r="O73" i="8"/>
  <c r="N75" i="8"/>
  <c r="O75" i="8" s="1"/>
  <c r="N76" i="8"/>
  <c r="O76" i="8" s="1"/>
  <c r="N77" i="8"/>
  <c r="O77" i="8"/>
  <c r="N78" i="8"/>
  <c r="O78" i="8" s="1"/>
  <c r="N79" i="8"/>
  <c r="O79" i="8" s="1"/>
  <c r="N80" i="8"/>
  <c r="O80" i="8" s="1"/>
  <c r="N81" i="8"/>
  <c r="O81" i="8" s="1"/>
  <c r="N82" i="8"/>
  <c r="O82" i="8" s="1"/>
  <c r="N83" i="8"/>
  <c r="O83" i="8" s="1"/>
  <c r="N84" i="8"/>
  <c r="O84" i="8" s="1"/>
  <c r="N85" i="8"/>
  <c r="O85" i="8" s="1"/>
  <c r="N86" i="8"/>
  <c r="O86" i="8" s="1"/>
  <c r="N88" i="8"/>
  <c r="O88" i="8" s="1"/>
  <c r="N89" i="8"/>
  <c r="O89" i="8"/>
  <c r="N90" i="8"/>
  <c r="O90" i="8" s="1"/>
  <c r="N91" i="8"/>
  <c r="O91" i="8" s="1"/>
  <c r="N92" i="8"/>
  <c r="O92" i="8"/>
  <c r="N94" i="8"/>
  <c r="O94" i="8" s="1"/>
  <c r="N95" i="8"/>
  <c r="O95" i="8" s="1"/>
  <c r="N96" i="8"/>
  <c r="O96" i="8" s="1"/>
  <c r="N97" i="8"/>
  <c r="O97" i="8" s="1"/>
  <c r="N99" i="8"/>
  <c r="O99" i="8" s="1"/>
  <c r="N100" i="8"/>
  <c r="O100" i="8" s="1"/>
  <c r="N103" i="8"/>
  <c r="O103" i="8" s="1"/>
  <c r="N104" i="8"/>
  <c r="O104" i="8" s="1"/>
  <c r="N105" i="8"/>
  <c r="O105" i="8" s="1"/>
  <c r="N106" i="8"/>
  <c r="O106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4" i="8"/>
  <c r="O114" i="8" s="1"/>
  <c r="N115" i="8"/>
  <c r="O115" i="8" s="1"/>
  <c r="N116" i="8"/>
  <c r="O116" i="8"/>
  <c r="N117" i="8"/>
  <c r="O117" i="8"/>
  <c r="N119" i="8"/>
  <c r="O119" i="8" s="1"/>
  <c r="N120" i="8"/>
  <c r="O120" i="8" s="1"/>
  <c r="N121" i="8"/>
  <c r="O121" i="8"/>
  <c r="N122" i="8"/>
  <c r="O122" i="8"/>
  <c r="N123" i="8"/>
  <c r="O123" i="8"/>
  <c r="N124" i="8"/>
  <c r="O124" i="8"/>
  <c r="N125" i="8"/>
  <c r="O125" i="8" s="1"/>
  <c r="N126" i="8"/>
  <c r="O126" i="8"/>
  <c r="N127" i="8"/>
  <c r="O127" i="8" s="1"/>
  <c r="N129" i="8"/>
  <c r="O129" i="8" s="1"/>
  <c r="N130" i="8"/>
  <c r="O130" i="8" s="1"/>
  <c r="N131" i="8"/>
  <c r="O131" i="8" s="1"/>
  <c r="N132" i="8"/>
  <c r="O132" i="8"/>
  <c r="N133" i="8"/>
  <c r="O133" i="8" s="1"/>
  <c r="N135" i="8"/>
  <c r="O135" i="8" s="1"/>
  <c r="N136" i="8"/>
  <c r="O136" i="8" s="1"/>
  <c r="N137" i="8"/>
  <c r="O137" i="8" s="1"/>
  <c r="N139" i="8"/>
  <c r="O139" i="8" s="1"/>
  <c r="H52" i="8"/>
  <c r="I52" i="8" s="1"/>
  <c r="H56" i="8"/>
  <c r="I56" i="8" s="1"/>
  <c r="H58" i="8"/>
  <c r="I58" i="8" s="1"/>
  <c r="H59" i="8"/>
  <c r="I59" i="8" s="1"/>
  <c r="H61" i="8"/>
  <c r="I61" i="8"/>
  <c r="H62" i="8"/>
  <c r="I62" i="8" s="1"/>
  <c r="H65" i="8"/>
  <c r="I65" i="8" s="1"/>
  <c r="H67" i="8"/>
  <c r="I67" i="8" s="1"/>
  <c r="H70" i="8"/>
  <c r="I70" i="8" s="1"/>
  <c r="H71" i="8"/>
  <c r="I71" i="8" s="1"/>
  <c r="H73" i="8"/>
  <c r="I73" i="8"/>
  <c r="H75" i="8"/>
  <c r="I75" i="8" s="1"/>
  <c r="H77" i="8"/>
  <c r="I77" i="8"/>
  <c r="H79" i="8"/>
  <c r="I79" i="8" s="1"/>
  <c r="H80" i="8"/>
  <c r="I80" i="8" s="1"/>
  <c r="H81" i="8"/>
  <c r="I81" i="8" s="1"/>
  <c r="H85" i="8"/>
  <c r="I85" i="8" s="1"/>
  <c r="H88" i="8"/>
  <c r="I88" i="8" s="1"/>
  <c r="H89" i="8"/>
  <c r="I89" i="8"/>
  <c r="H90" i="8"/>
  <c r="I90" i="8" s="1"/>
  <c r="H91" i="8"/>
  <c r="I91" i="8" s="1"/>
  <c r="H92" i="8"/>
  <c r="I92" i="8"/>
  <c r="H100" i="8"/>
  <c r="I100" i="8" s="1"/>
  <c r="H103" i="8"/>
  <c r="I103" i="8" s="1"/>
  <c r="H104" i="8"/>
  <c r="I104" i="8" s="1"/>
  <c r="H105" i="8"/>
  <c r="I105" i="8" s="1"/>
  <c r="H106" i="8"/>
  <c r="I106" i="8" s="1"/>
  <c r="H108" i="8"/>
  <c r="I108" i="8" s="1"/>
  <c r="H110" i="8"/>
  <c r="I110" i="8" s="1"/>
  <c r="H111" i="8"/>
  <c r="I111" i="8" s="1"/>
  <c r="H112" i="8"/>
  <c r="I112" i="8" s="1"/>
  <c r="H113" i="8"/>
  <c r="I113" i="8" s="1"/>
  <c r="H114" i="8"/>
  <c r="I114" i="8" s="1"/>
  <c r="H115" i="8"/>
  <c r="I115" i="8" s="1"/>
  <c r="H116" i="8"/>
  <c r="I116" i="8"/>
  <c r="H117" i="8"/>
  <c r="I117" i="8"/>
  <c r="H121" i="8"/>
  <c r="I121" i="8"/>
  <c r="H122" i="8"/>
  <c r="I122" i="8"/>
  <c r="H123" i="8"/>
  <c r="I123" i="8"/>
  <c r="H124" i="8"/>
  <c r="I124" i="8"/>
  <c r="H125" i="8"/>
  <c r="I125" i="8" s="1"/>
  <c r="H126" i="8"/>
  <c r="I126" i="8" s="1"/>
  <c r="H127" i="8"/>
  <c r="I127" i="8" s="1"/>
  <c r="H130" i="8"/>
  <c r="I130" i="8" s="1"/>
  <c r="H131" i="8"/>
  <c r="I131" i="8" s="1"/>
  <c r="H132" i="8"/>
  <c r="I132" i="8" s="1"/>
  <c r="H133" i="8"/>
  <c r="I133" i="8" s="1"/>
  <c r="H135" i="8"/>
  <c r="I135" i="8" s="1"/>
  <c r="H136" i="8"/>
  <c r="I136" i="8" s="1"/>
  <c r="T37" i="8"/>
  <c r="U37" i="8"/>
  <c r="W37" i="8"/>
  <c r="T38" i="8"/>
  <c r="U38" i="8"/>
  <c r="T39" i="8"/>
  <c r="U39" i="8" s="1"/>
  <c r="T40" i="8"/>
  <c r="U40" i="8" s="1"/>
  <c r="T42" i="8"/>
  <c r="U42" i="8" s="1"/>
  <c r="T43" i="8"/>
  <c r="U43" i="8"/>
  <c r="W43" i="8"/>
  <c r="T45" i="8"/>
  <c r="U45" i="8"/>
  <c r="W45" i="8"/>
  <c r="T8" i="8"/>
  <c r="U8" i="8" s="1"/>
  <c r="T10" i="8"/>
  <c r="U10" i="8"/>
  <c r="W10" i="8"/>
  <c r="T11" i="8"/>
  <c r="U11" i="8"/>
  <c r="W11" i="8"/>
  <c r="T12" i="8"/>
  <c r="U12" i="8" s="1"/>
  <c r="T13" i="8"/>
  <c r="U13" i="8"/>
  <c r="W13" i="8"/>
  <c r="T14" i="8"/>
  <c r="U14" i="8"/>
  <c r="W14" i="8"/>
  <c r="T15" i="8"/>
  <c r="U15" i="8"/>
  <c r="W15" i="8"/>
  <c r="T17" i="8"/>
  <c r="T19" i="8"/>
  <c r="U19" i="8" s="1"/>
  <c r="T20" i="8"/>
  <c r="U20" i="8"/>
  <c r="T22" i="8"/>
  <c r="U22" i="8"/>
  <c r="W22" i="8"/>
  <c r="T25" i="8"/>
  <c r="U25" i="8"/>
  <c r="W25" i="8"/>
  <c r="T26" i="8"/>
  <c r="U26" i="8"/>
  <c r="T27" i="8"/>
  <c r="U27" i="8"/>
  <c r="W27" i="8"/>
  <c r="T28" i="8"/>
  <c r="U28" i="8"/>
  <c r="W28" i="8"/>
  <c r="T29" i="8"/>
  <c r="U29" i="8"/>
  <c r="W29" i="8"/>
  <c r="N8" i="8"/>
  <c r="O8" i="8" s="1"/>
  <c r="N10" i="8"/>
  <c r="O10" i="8"/>
  <c r="N11" i="8"/>
  <c r="O11" i="8"/>
  <c r="N12" i="8"/>
  <c r="O12" i="8" s="1"/>
  <c r="N13" i="8"/>
  <c r="O13" i="8"/>
  <c r="N14" i="8"/>
  <c r="O14" i="8"/>
  <c r="N15" i="8"/>
  <c r="O15" i="8"/>
  <c r="N17" i="8"/>
  <c r="N19" i="8"/>
  <c r="O19" i="8" s="1"/>
  <c r="N20" i="8"/>
  <c r="O20" i="8"/>
  <c r="N22" i="8"/>
  <c r="O22" i="8"/>
  <c r="N25" i="8"/>
  <c r="O25" i="8"/>
  <c r="N26" i="8"/>
  <c r="O26" i="8"/>
  <c r="N27" i="8"/>
  <c r="O27" i="8"/>
  <c r="N28" i="8"/>
  <c r="O28" i="8"/>
  <c r="N29" i="8"/>
  <c r="O29" i="8"/>
  <c r="H8" i="8"/>
  <c r="I8" i="8" s="1"/>
  <c r="I10" i="8"/>
  <c r="H11" i="8"/>
  <c r="I11" i="8"/>
  <c r="H13" i="8"/>
  <c r="I13" i="8"/>
  <c r="H14" i="8"/>
  <c r="I14" i="8"/>
  <c r="H15" i="8"/>
  <c r="I15" i="8"/>
  <c r="H17" i="8"/>
  <c r="H19" i="8"/>
  <c r="H20" i="8"/>
  <c r="I20" i="8" s="1"/>
  <c r="H22" i="8"/>
  <c r="I22" i="8"/>
  <c r="H25" i="8"/>
  <c r="I25" i="8"/>
  <c r="H26" i="8"/>
  <c r="I26" i="8"/>
  <c r="H27" i="8"/>
  <c r="I27" i="8"/>
  <c r="H28" i="8"/>
  <c r="I28" i="8"/>
  <c r="H29" i="8"/>
  <c r="I29" i="8"/>
  <c r="H37" i="8"/>
  <c r="I37" i="8"/>
  <c r="H38" i="8"/>
  <c r="I38" i="8" s="1"/>
  <c r="H39" i="8"/>
  <c r="H40" i="8"/>
  <c r="I40" i="8" s="1"/>
  <c r="H42" i="8"/>
  <c r="I42" i="8" s="1"/>
  <c r="I43" i="8"/>
  <c r="H45" i="8"/>
  <c r="I45" i="8"/>
  <c r="O37" i="8"/>
  <c r="O43" i="8"/>
  <c r="O45" i="8"/>
  <c r="S138" i="8"/>
  <c r="S134" i="8" s="1"/>
  <c r="R138" i="8"/>
  <c r="R134" i="8" s="1"/>
  <c r="Q138" i="8"/>
  <c r="Q134" i="8" s="1"/>
  <c r="P138" i="8"/>
  <c r="P134" i="8" s="1"/>
  <c r="S118" i="8"/>
  <c r="R118" i="8"/>
  <c r="Q118" i="8"/>
  <c r="P118" i="8"/>
  <c r="S107" i="8"/>
  <c r="R107" i="8"/>
  <c r="Q107" i="8"/>
  <c r="P107" i="8"/>
  <c r="S102" i="8"/>
  <c r="R102" i="8"/>
  <c r="Q102" i="8"/>
  <c r="P102" i="8"/>
  <c r="S87" i="8"/>
  <c r="R87" i="8"/>
  <c r="Q87" i="8"/>
  <c r="P87" i="8"/>
  <c r="S74" i="8"/>
  <c r="R74" i="8"/>
  <c r="Q74" i="8"/>
  <c r="P74" i="8"/>
  <c r="S63" i="8"/>
  <c r="R63" i="8"/>
  <c r="Q63" i="8"/>
  <c r="P63" i="8"/>
  <c r="S60" i="8"/>
  <c r="R60" i="8"/>
  <c r="Q60" i="8"/>
  <c r="P60" i="8"/>
  <c r="S57" i="8"/>
  <c r="R57" i="8"/>
  <c r="Q57" i="8"/>
  <c r="P57" i="8"/>
  <c r="S54" i="8"/>
  <c r="R54" i="8"/>
  <c r="Q54" i="8"/>
  <c r="P54" i="8"/>
  <c r="S51" i="8"/>
  <c r="R51" i="8"/>
  <c r="Q51" i="8"/>
  <c r="P51" i="8"/>
  <c r="M138" i="8"/>
  <c r="M134" i="8" s="1"/>
  <c r="L138" i="8"/>
  <c r="L134" i="8" s="1"/>
  <c r="K138" i="8"/>
  <c r="K134" i="8" s="1"/>
  <c r="J138" i="8"/>
  <c r="J134" i="8" s="1"/>
  <c r="M118" i="8"/>
  <c r="L118" i="8"/>
  <c r="K118" i="8"/>
  <c r="J118" i="8"/>
  <c r="M107" i="8"/>
  <c r="L107" i="8"/>
  <c r="K107" i="8"/>
  <c r="J107" i="8"/>
  <c r="M102" i="8"/>
  <c r="L102" i="8"/>
  <c r="K102" i="8"/>
  <c r="J102" i="8"/>
  <c r="K93" i="8"/>
  <c r="M87" i="8"/>
  <c r="L87" i="8"/>
  <c r="K87" i="8"/>
  <c r="J87" i="8"/>
  <c r="M74" i="8"/>
  <c r="L74" i="8"/>
  <c r="K74" i="8"/>
  <c r="J74" i="8"/>
  <c r="M63" i="8"/>
  <c r="L63" i="8"/>
  <c r="K63" i="8"/>
  <c r="J63" i="8"/>
  <c r="M60" i="8"/>
  <c r="L60" i="8"/>
  <c r="K60" i="8"/>
  <c r="J60" i="8"/>
  <c r="M57" i="8"/>
  <c r="L57" i="8"/>
  <c r="K57" i="8"/>
  <c r="J57" i="8"/>
  <c r="M54" i="8"/>
  <c r="L54" i="8"/>
  <c r="K54" i="8"/>
  <c r="J54" i="8"/>
  <c r="M51" i="8"/>
  <c r="L51" i="8"/>
  <c r="K51" i="8"/>
  <c r="J51" i="8"/>
  <c r="E51" i="8"/>
  <c r="F51" i="8"/>
  <c r="G51" i="8"/>
  <c r="E54" i="8"/>
  <c r="F54" i="8"/>
  <c r="G54" i="8"/>
  <c r="D57" i="8"/>
  <c r="E57" i="8"/>
  <c r="F57" i="8"/>
  <c r="G57" i="8"/>
  <c r="D60" i="8"/>
  <c r="E60" i="8"/>
  <c r="F60" i="8"/>
  <c r="G60" i="8"/>
  <c r="F63" i="8"/>
  <c r="G63" i="8"/>
  <c r="E74" i="8"/>
  <c r="F74" i="8"/>
  <c r="G74" i="8"/>
  <c r="D87" i="8"/>
  <c r="E87" i="8"/>
  <c r="F87" i="8"/>
  <c r="G87" i="8"/>
  <c r="E102" i="8"/>
  <c r="F102" i="8"/>
  <c r="G102" i="8"/>
  <c r="F107" i="8"/>
  <c r="G107" i="8"/>
  <c r="E118" i="8"/>
  <c r="F118" i="8"/>
  <c r="G118" i="8"/>
  <c r="E138" i="8"/>
  <c r="E134" i="8" s="1"/>
  <c r="F138" i="8"/>
  <c r="F134" i="8" s="1"/>
  <c r="G138" i="8"/>
  <c r="G134" i="8" s="1"/>
  <c r="S44" i="8"/>
  <c r="R44" i="8"/>
  <c r="Q44" i="8"/>
  <c r="P44" i="8"/>
  <c r="S41" i="8"/>
  <c r="R41" i="8"/>
  <c r="Q41" i="8"/>
  <c r="P41" i="8"/>
  <c r="S36" i="8"/>
  <c r="R36" i="8"/>
  <c r="Q36" i="8"/>
  <c r="P36" i="8"/>
  <c r="M44" i="8"/>
  <c r="L44" i="8"/>
  <c r="K44" i="8"/>
  <c r="J44" i="8"/>
  <c r="M41" i="8"/>
  <c r="L41" i="8"/>
  <c r="K41" i="8"/>
  <c r="J41" i="8"/>
  <c r="M36" i="8"/>
  <c r="L36" i="8"/>
  <c r="K36" i="8"/>
  <c r="J36" i="8"/>
  <c r="E36" i="8"/>
  <c r="F36" i="8"/>
  <c r="G36" i="8"/>
  <c r="D41" i="8"/>
  <c r="E41" i="8"/>
  <c r="F41" i="8"/>
  <c r="G41" i="8"/>
  <c r="D44" i="8"/>
  <c r="E44" i="8"/>
  <c r="F44" i="8"/>
  <c r="G44" i="8"/>
  <c r="S24" i="8"/>
  <c r="S23" i="8" s="1"/>
  <c r="R24" i="8"/>
  <c r="R23" i="8" s="1"/>
  <c r="Q24" i="8"/>
  <c r="Q23" i="8" s="1"/>
  <c r="P24" i="8"/>
  <c r="P23" i="8" s="1"/>
  <c r="S21" i="8"/>
  <c r="R21" i="8"/>
  <c r="Q21" i="8"/>
  <c r="P21" i="8"/>
  <c r="S18" i="8"/>
  <c r="S16" i="8" s="1"/>
  <c r="R18" i="8"/>
  <c r="R16" i="8" s="1"/>
  <c r="Q18" i="8"/>
  <c r="Q16" i="8" s="1"/>
  <c r="P18" i="8"/>
  <c r="P16" i="8" s="1"/>
  <c r="S9" i="8"/>
  <c r="R9" i="8"/>
  <c r="Q9" i="8"/>
  <c r="P9" i="8"/>
  <c r="M24" i="8"/>
  <c r="M23" i="8" s="1"/>
  <c r="L24" i="8"/>
  <c r="L23" i="8" s="1"/>
  <c r="K24" i="8"/>
  <c r="K23" i="8" s="1"/>
  <c r="J24" i="8"/>
  <c r="J23" i="8" s="1"/>
  <c r="M21" i="8"/>
  <c r="L21" i="8"/>
  <c r="K21" i="8"/>
  <c r="J21" i="8"/>
  <c r="M18" i="8"/>
  <c r="M16" i="8" s="1"/>
  <c r="L18" i="8"/>
  <c r="L16" i="8" s="1"/>
  <c r="K18" i="8"/>
  <c r="K16" i="8" s="1"/>
  <c r="J18" i="8"/>
  <c r="J16" i="8" s="1"/>
  <c r="M9" i="8"/>
  <c r="L9" i="8"/>
  <c r="K9" i="8"/>
  <c r="J9" i="8"/>
  <c r="E9" i="8"/>
  <c r="F9" i="8"/>
  <c r="G9" i="8"/>
  <c r="D18" i="8"/>
  <c r="D16" i="8" s="1"/>
  <c r="E18" i="8"/>
  <c r="E16" i="8" s="1"/>
  <c r="F18" i="8"/>
  <c r="F16" i="8" s="1"/>
  <c r="G18" i="8"/>
  <c r="G16" i="8" s="1"/>
  <c r="D21" i="8"/>
  <c r="E21" i="8"/>
  <c r="F21" i="8"/>
  <c r="G21" i="8"/>
  <c r="D24" i="8"/>
  <c r="D23" i="8" s="1"/>
  <c r="E24" i="8"/>
  <c r="E23" i="8" s="1"/>
  <c r="F24" i="8"/>
  <c r="F23" i="8" s="1"/>
  <c r="G24" i="8"/>
  <c r="G23" i="8" s="1"/>
  <c r="R34" i="8" l="1"/>
  <c r="S101" i="8"/>
  <c r="S72" i="8"/>
  <c r="S50" i="8"/>
  <c r="S175" i="8"/>
  <c r="T175" i="8" s="1"/>
  <c r="V175" i="8" s="1"/>
  <c r="R101" i="8"/>
  <c r="R72" i="8"/>
  <c r="T162" i="8"/>
  <c r="T154" i="8"/>
  <c r="T146" i="8"/>
  <c r="T41" i="8"/>
  <c r="P50" i="8"/>
  <c r="P7" i="8"/>
  <c r="T128" i="8"/>
  <c r="P72" i="8"/>
  <c r="K72" i="8"/>
  <c r="Q72" i="8"/>
  <c r="P101" i="8"/>
  <c r="Q101" i="8"/>
  <c r="Q7" i="8"/>
  <c r="Q50" i="8"/>
  <c r="R50" i="8"/>
  <c r="R7" i="8"/>
  <c r="S7" i="8"/>
  <c r="V167" i="8"/>
  <c r="N178" i="8"/>
  <c r="T98" i="8"/>
  <c r="U98" i="8" s="1"/>
  <c r="D102" i="8"/>
  <c r="H102" i="8" s="1"/>
  <c r="P34" i="8"/>
  <c r="D54" i="8"/>
  <c r="H54" i="8" s="1"/>
  <c r="H139" i="8"/>
  <c r="I139" i="8" s="1"/>
  <c r="V165" i="8"/>
  <c r="M101" i="8"/>
  <c r="M72" i="8"/>
  <c r="M50" i="8"/>
  <c r="M34" i="8"/>
  <c r="M7" i="8"/>
  <c r="M175" i="8"/>
  <c r="N175" i="8" s="1"/>
  <c r="N162" i="8"/>
  <c r="N154" i="8"/>
  <c r="V151" i="8"/>
  <c r="L101" i="8"/>
  <c r="L72" i="8"/>
  <c r="L50" i="8"/>
  <c r="L34" i="8"/>
  <c r="V11" i="8"/>
  <c r="I39" i="8"/>
  <c r="H178" i="8"/>
  <c r="V169" i="8"/>
  <c r="V157" i="8"/>
  <c r="N128" i="8"/>
  <c r="K101" i="8"/>
  <c r="N118" i="8"/>
  <c r="N107" i="8"/>
  <c r="N102" i="8"/>
  <c r="N87" i="8"/>
  <c r="N60" i="8"/>
  <c r="N57" i="8"/>
  <c r="N54" i="8"/>
  <c r="N51" i="8"/>
  <c r="K34" i="8"/>
  <c r="V27" i="8"/>
  <c r="K7" i="8"/>
  <c r="V163" i="8"/>
  <c r="V161" i="8"/>
  <c r="V159" i="8"/>
  <c r="V155" i="8"/>
  <c r="V147" i="8"/>
  <c r="V149" i="8"/>
  <c r="V153" i="8"/>
  <c r="N146" i="8"/>
  <c r="J34" i="8"/>
  <c r="J101" i="8"/>
  <c r="N98" i="8"/>
  <c r="O98" i="8" s="1"/>
  <c r="J72" i="8"/>
  <c r="J50" i="8"/>
  <c r="V29" i="8"/>
  <c r="V28" i="8"/>
  <c r="V25" i="8"/>
  <c r="V20" i="8"/>
  <c r="W20" i="8" s="1"/>
  <c r="V19" i="8"/>
  <c r="W19" i="8" s="1"/>
  <c r="J7" i="8"/>
  <c r="V15" i="8"/>
  <c r="V14" i="8"/>
  <c r="V13" i="8"/>
  <c r="U17" i="8"/>
  <c r="O17" i="8"/>
  <c r="T18" i="8"/>
  <c r="T44" i="8"/>
  <c r="G101" i="8"/>
  <c r="E101" i="8"/>
  <c r="N63" i="8"/>
  <c r="N74" i="8"/>
  <c r="N134" i="8"/>
  <c r="T57" i="8"/>
  <c r="T107" i="8"/>
  <c r="T138" i="8"/>
  <c r="V123" i="8"/>
  <c r="V148" i="8"/>
  <c r="N93" i="8"/>
  <c r="D36" i="8"/>
  <c r="D63" i="8"/>
  <c r="H63" i="8" s="1"/>
  <c r="D74" i="8"/>
  <c r="D72" i="8" s="1"/>
  <c r="L7" i="8"/>
  <c r="G175" i="8"/>
  <c r="H175" i="8" s="1"/>
  <c r="H177" i="8"/>
  <c r="T134" i="8"/>
  <c r="T24" i="8"/>
  <c r="V113" i="8"/>
  <c r="W113" i="8" s="1"/>
  <c r="U113" i="8"/>
  <c r="N16" i="8"/>
  <c r="N18" i="8"/>
  <c r="N21" i="8"/>
  <c r="N23" i="8"/>
  <c r="N24" i="8"/>
  <c r="T9" i="8"/>
  <c r="T16" i="8"/>
  <c r="T21" i="8"/>
  <c r="T23" i="8"/>
  <c r="T178" i="8"/>
  <c r="V178" i="8" s="1"/>
  <c r="E50" i="8"/>
  <c r="T102" i="8"/>
  <c r="T118" i="8"/>
  <c r="V75" i="8"/>
  <c r="W75" i="8" s="1"/>
  <c r="U75" i="8"/>
  <c r="V67" i="8"/>
  <c r="W67" i="8" s="1"/>
  <c r="U67" i="8"/>
  <c r="H107" i="8"/>
  <c r="E34" i="8"/>
  <c r="F72" i="8"/>
  <c r="T51" i="8"/>
  <c r="T54" i="8"/>
  <c r="T60" i="8"/>
  <c r="T63" i="8"/>
  <c r="T74" i="8"/>
  <c r="T87" i="8"/>
  <c r="H9" i="8"/>
  <c r="H44" i="8"/>
  <c r="H41" i="8"/>
  <c r="F101" i="8"/>
  <c r="E72" i="8"/>
  <c r="H60" i="8"/>
  <c r="H57" i="8"/>
  <c r="D51" i="8"/>
  <c r="I19" i="8"/>
  <c r="H10" i="8"/>
  <c r="V10" i="8" s="1"/>
  <c r="T36" i="8"/>
  <c r="H109" i="8"/>
  <c r="I109" i="8" s="1"/>
  <c r="H76" i="8"/>
  <c r="I76" i="8" s="1"/>
  <c r="H68" i="8"/>
  <c r="I68" i="8" s="1"/>
  <c r="V116" i="8"/>
  <c r="V90" i="8"/>
  <c r="W90" i="8" s="1"/>
  <c r="V80" i="8"/>
  <c r="W80" i="8" s="1"/>
  <c r="V62" i="8"/>
  <c r="W62" i="8" s="1"/>
  <c r="V52" i="8"/>
  <c r="W52" i="8" s="1"/>
  <c r="V164" i="8"/>
  <c r="V166" i="8"/>
  <c r="V168" i="8"/>
  <c r="D128" i="8"/>
  <c r="H128" i="8" s="1"/>
  <c r="H138" i="8"/>
  <c r="H21" i="8"/>
  <c r="H16" i="8"/>
  <c r="G34" i="8"/>
  <c r="H87" i="8"/>
  <c r="G50" i="8"/>
  <c r="K50" i="8"/>
  <c r="V26" i="8"/>
  <c r="W26" i="8" s="1"/>
  <c r="V22" i="8"/>
  <c r="N9" i="8"/>
  <c r="V121" i="8"/>
  <c r="V88" i="8"/>
  <c r="W88" i="8" s="1"/>
  <c r="V156" i="8"/>
  <c r="V158" i="8"/>
  <c r="V160" i="8"/>
  <c r="D98" i="8"/>
  <c r="H98" i="8" s="1"/>
  <c r="I98" i="8" s="1"/>
  <c r="H23" i="8"/>
  <c r="F34" i="8"/>
  <c r="Q34" i="8"/>
  <c r="D118" i="8"/>
  <c r="H118" i="8" s="1"/>
  <c r="G72" i="8"/>
  <c r="F50" i="8"/>
  <c r="P93" i="8"/>
  <c r="V17" i="8"/>
  <c r="W17" i="8" s="1"/>
  <c r="N138" i="8"/>
  <c r="V150" i="8"/>
  <c r="V152" i="8"/>
  <c r="V96" i="8"/>
  <c r="W96" i="8" s="1"/>
  <c r="D134" i="8"/>
  <c r="H134" i="8" s="1"/>
  <c r="V127" i="8"/>
  <c r="W127" i="8" s="1"/>
  <c r="V126" i="8"/>
  <c r="W126" i="8" s="1"/>
  <c r="V125" i="8"/>
  <c r="W125" i="8" s="1"/>
  <c r="V124" i="8"/>
  <c r="V122" i="8"/>
  <c r="V120" i="8"/>
  <c r="W120" i="8" s="1"/>
  <c r="V119" i="8"/>
  <c r="W119" i="8" s="1"/>
  <c r="V117" i="8"/>
  <c r="V115" i="8"/>
  <c r="W115" i="8" s="1"/>
  <c r="V114" i="8"/>
  <c r="W114" i="8" s="1"/>
  <c r="V112" i="8"/>
  <c r="W112" i="8" s="1"/>
  <c r="V111" i="8"/>
  <c r="W111" i="8" s="1"/>
  <c r="V110" i="8"/>
  <c r="W110" i="8" s="1"/>
  <c r="V108" i="8"/>
  <c r="W108" i="8" s="1"/>
  <c r="V106" i="8"/>
  <c r="W106" i="8" s="1"/>
  <c r="V105" i="8"/>
  <c r="W105" i="8" s="1"/>
  <c r="V104" i="8"/>
  <c r="W104" i="8" s="1"/>
  <c r="V103" i="8"/>
  <c r="W103" i="8" s="1"/>
  <c r="V100" i="8"/>
  <c r="W100" i="8" s="1"/>
  <c r="V99" i="8"/>
  <c r="W99" i="8" s="1"/>
  <c r="V97" i="8"/>
  <c r="W97" i="8" s="1"/>
  <c r="V95" i="8"/>
  <c r="W95" i="8" s="1"/>
  <c r="V94" i="8"/>
  <c r="W94" i="8" s="1"/>
  <c r="V92" i="8"/>
  <c r="V91" i="8"/>
  <c r="W91" i="8" s="1"/>
  <c r="V89" i="8"/>
  <c r="V86" i="8"/>
  <c r="W86" i="8" s="1"/>
  <c r="V85" i="8"/>
  <c r="W85" i="8" s="1"/>
  <c r="V84" i="8"/>
  <c r="W84" i="8" s="1"/>
  <c r="V83" i="8"/>
  <c r="W83" i="8" s="1"/>
  <c r="V82" i="8"/>
  <c r="W82" i="8" s="1"/>
  <c r="V81" i="8"/>
  <c r="W81" i="8" s="1"/>
  <c r="V79" i="8"/>
  <c r="W79" i="8" s="1"/>
  <c r="V78" i="8"/>
  <c r="W78" i="8" s="1"/>
  <c r="V77" i="8"/>
  <c r="V73" i="8"/>
  <c r="V71" i="8"/>
  <c r="W71" i="8" s="1"/>
  <c r="V70" i="8"/>
  <c r="W70" i="8" s="1"/>
  <c r="V69" i="8"/>
  <c r="W69" i="8" s="1"/>
  <c r="V66" i="8"/>
  <c r="W66" i="8" s="1"/>
  <c r="V65" i="8"/>
  <c r="W65" i="8" s="1"/>
  <c r="V64" i="8"/>
  <c r="W64" i="8" s="1"/>
  <c r="V61" i="8"/>
  <c r="V59" i="8"/>
  <c r="W59" i="8" s="1"/>
  <c r="V58" i="8"/>
  <c r="W58" i="8" s="1"/>
  <c r="V56" i="8"/>
  <c r="W56" i="8" s="1"/>
  <c r="V55" i="8"/>
  <c r="W55" i="8" s="1"/>
  <c r="V53" i="8"/>
  <c r="W53" i="8" s="1"/>
  <c r="H24" i="8"/>
  <c r="H18" i="8"/>
  <c r="I17" i="8"/>
  <c r="V12" i="8"/>
  <c r="W12" i="8" s="1"/>
  <c r="I12" i="8"/>
  <c r="V8" i="8"/>
  <c r="W8" i="8" s="1"/>
  <c r="V136" i="8"/>
  <c r="W136" i="8" s="1"/>
  <c r="V131" i="8"/>
  <c r="W131" i="8" s="1"/>
  <c r="V129" i="8"/>
  <c r="W129" i="8" s="1"/>
  <c r="V133" i="8"/>
  <c r="W133" i="8" s="1"/>
  <c r="V130" i="8"/>
  <c r="W130" i="8" s="1"/>
  <c r="V135" i="8"/>
  <c r="W135" i="8" s="1"/>
  <c r="V137" i="8"/>
  <c r="W137" i="8" s="1"/>
  <c r="V132" i="8"/>
  <c r="W132" i="8" s="1"/>
  <c r="E7" i="8"/>
  <c r="D7" i="8"/>
  <c r="G7" i="8"/>
  <c r="F7" i="8"/>
  <c r="N45" i="8"/>
  <c r="V45" i="8" s="1"/>
  <c r="N38" i="8"/>
  <c r="N37" i="8"/>
  <c r="V37" i="8" s="1"/>
  <c r="V38" i="8" l="1"/>
  <c r="W38" i="8" s="1"/>
  <c r="O38" i="8"/>
  <c r="V139" i="8"/>
  <c r="W139" i="8" s="1"/>
  <c r="H74" i="8"/>
  <c r="V74" i="8" s="1"/>
  <c r="S49" i="8"/>
  <c r="S48" i="8" s="1"/>
  <c r="D50" i="8"/>
  <c r="H50" i="8" s="1"/>
  <c r="T35" i="8"/>
  <c r="U35" i="8" s="1"/>
  <c r="S34" i="8"/>
  <c r="T72" i="8"/>
  <c r="R49" i="8"/>
  <c r="R48" i="8" s="1"/>
  <c r="T50" i="8"/>
  <c r="V138" i="8"/>
  <c r="T101" i="8"/>
  <c r="H51" i="8"/>
  <c r="V51" i="8" s="1"/>
  <c r="H36" i="8"/>
  <c r="Q49" i="8"/>
  <c r="Q48" i="8" s="1"/>
  <c r="D93" i="8"/>
  <c r="H93" i="8" s="1"/>
  <c r="D101" i="8"/>
  <c r="H101" i="8" s="1"/>
  <c r="K49" i="8"/>
  <c r="K48" i="8" s="1"/>
  <c r="K174" i="8" s="1"/>
  <c r="V102" i="8"/>
  <c r="M49" i="8"/>
  <c r="M48" i="8" s="1"/>
  <c r="M174" i="8" s="1"/>
  <c r="V128" i="8"/>
  <c r="L49" i="8"/>
  <c r="L48" i="8" s="1"/>
  <c r="L174" i="8" s="1"/>
  <c r="N72" i="8"/>
  <c r="V57" i="8"/>
  <c r="V54" i="8"/>
  <c r="V21" i="8"/>
  <c r="N101" i="8"/>
  <c r="V118" i="8"/>
  <c r="V107" i="8"/>
  <c r="V134" i="8"/>
  <c r="J49" i="8"/>
  <c r="J48" i="8" s="1"/>
  <c r="J174" i="8" s="1"/>
  <c r="V63" i="8"/>
  <c r="V23" i="8"/>
  <c r="V24" i="8"/>
  <c r="V18" i="8"/>
  <c r="V98" i="8"/>
  <c r="W98" i="8" s="1"/>
  <c r="V109" i="8"/>
  <c r="W109" i="8" s="1"/>
  <c r="V76" i="8"/>
  <c r="W76" i="8" s="1"/>
  <c r="E49" i="8"/>
  <c r="E48" i="8" s="1"/>
  <c r="H72" i="8"/>
  <c r="T93" i="8"/>
  <c r="P49" i="8"/>
  <c r="G49" i="8"/>
  <c r="G48" i="8" s="1"/>
  <c r="H180" i="8" s="1"/>
  <c r="V87" i="8"/>
  <c r="V60" i="8"/>
  <c r="F49" i="8"/>
  <c r="F48" i="8" s="1"/>
  <c r="V68" i="8"/>
  <c r="W68" i="8" s="1"/>
  <c r="V16" i="8"/>
  <c r="V9" i="8"/>
  <c r="N50" i="8"/>
  <c r="N43" i="8"/>
  <c r="V43" i="8" s="1"/>
  <c r="N42" i="8"/>
  <c r="N40" i="8"/>
  <c r="N39" i="8"/>
  <c r="V39" i="8" s="1"/>
  <c r="C36" i="8"/>
  <c r="D175" i="8"/>
  <c r="N41" i="8"/>
  <c r="V41" i="8" s="1"/>
  <c r="F180" i="8" l="1"/>
  <c r="F174" i="8" s="1"/>
  <c r="E180" i="8"/>
  <c r="E174" i="8" s="1"/>
  <c r="E194" i="8" s="1"/>
  <c r="R141" i="8"/>
  <c r="R174" i="8"/>
  <c r="T180" i="8"/>
  <c r="V180" i="8" s="1"/>
  <c r="S141" i="8"/>
  <c r="Q174" i="8"/>
  <c r="D49" i="8"/>
  <c r="D48" i="8" s="1"/>
  <c r="D180" i="8" s="1"/>
  <c r="T49" i="8"/>
  <c r="V93" i="8"/>
  <c r="P48" i="8"/>
  <c r="N180" i="8"/>
  <c r="L141" i="8"/>
  <c r="V101" i="8"/>
  <c r="V72" i="8"/>
  <c r="N49" i="8"/>
  <c r="G174" i="8"/>
  <c r="V50" i="8"/>
  <c r="O39" i="8"/>
  <c r="W39" i="8"/>
  <c r="O40" i="8"/>
  <c r="V40" i="8"/>
  <c r="W40" i="8" s="1"/>
  <c r="O42" i="8"/>
  <c r="V42" i="8"/>
  <c r="W42" i="8" s="1"/>
  <c r="U36" i="8"/>
  <c r="I36" i="8"/>
  <c r="N44" i="8"/>
  <c r="V44" i="8" s="1"/>
  <c r="N36" i="8"/>
  <c r="U174" i="8"/>
  <c r="H49" i="8" l="1"/>
  <c r="V49" i="8" s="1"/>
  <c r="S174" i="8"/>
  <c r="P174" i="8"/>
  <c r="V36" i="8"/>
  <c r="W36" i="8" s="1"/>
  <c r="O36" i="8"/>
  <c r="N7" i="8"/>
  <c r="C24" i="8" l="1"/>
  <c r="W24" i="8" l="1"/>
  <c r="O24" i="8"/>
  <c r="U24" i="8"/>
  <c r="I24" i="8"/>
  <c r="C107" i="8"/>
  <c r="C102" i="8"/>
  <c r="C18" i="8"/>
  <c r="U107" i="8" l="1"/>
  <c r="O107" i="8"/>
  <c r="I107" i="8"/>
  <c r="W107" i="8"/>
  <c r="U102" i="8"/>
  <c r="I102" i="8"/>
  <c r="W102" i="8"/>
  <c r="O102" i="8"/>
  <c r="O18" i="8"/>
  <c r="W18" i="8"/>
  <c r="U18" i="8"/>
  <c r="I18" i="8"/>
  <c r="C16" i="8"/>
  <c r="O16" i="8" l="1"/>
  <c r="W16" i="8"/>
  <c r="U16" i="8"/>
  <c r="I16" i="8"/>
  <c r="I146" i="8"/>
  <c r="I174" i="8"/>
  <c r="M141" i="8" l="1"/>
  <c r="T174" i="8" l="1"/>
  <c r="Q141" i="8"/>
  <c r="V174" i="8" l="1"/>
  <c r="G141" i="8"/>
  <c r="N174" i="8" l="1"/>
  <c r="H174" i="8" l="1"/>
  <c r="C74" i="8" l="1"/>
  <c r="U74" i="8" l="1"/>
  <c r="W74" i="8"/>
  <c r="O74" i="8"/>
  <c r="I74" i="8"/>
  <c r="C87" i="8"/>
  <c r="U87" i="8" l="1"/>
  <c r="O87" i="8"/>
  <c r="I87" i="8"/>
  <c r="W87" i="8"/>
  <c r="C72" i="8"/>
  <c r="W128" i="8" l="1"/>
  <c r="U128" i="8"/>
  <c r="I128" i="8"/>
  <c r="O128" i="8"/>
  <c r="W72" i="8"/>
  <c r="I72" i="8"/>
  <c r="O72" i="8"/>
  <c r="U72" i="8"/>
  <c r="C118" i="8"/>
  <c r="C51" i="8"/>
  <c r="C21" i="8"/>
  <c r="W21" i="8" l="1"/>
  <c r="O21" i="8"/>
  <c r="U21" i="8"/>
  <c r="I21" i="8"/>
  <c r="W118" i="8"/>
  <c r="U118" i="8"/>
  <c r="O118" i="8"/>
  <c r="I118" i="8"/>
  <c r="O51" i="8"/>
  <c r="U51" i="8"/>
  <c r="W51" i="8"/>
  <c r="I51" i="8"/>
  <c r="C23" i="8"/>
  <c r="W23" i="8" l="1"/>
  <c r="U23" i="8"/>
  <c r="O23" i="8"/>
  <c r="I23" i="8"/>
  <c r="C138" i="8"/>
  <c r="C63" i="8"/>
  <c r="C60" i="8"/>
  <c r="C57" i="8"/>
  <c r="C54" i="8"/>
  <c r="C44" i="8"/>
  <c r="C41" i="8"/>
  <c r="U44" i="8" l="1"/>
  <c r="W44" i="8"/>
  <c r="I44" i="8"/>
  <c r="O44" i="8"/>
  <c r="C134" i="8"/>
  <c r="W134" i="8" s="1"/>
  <c r="O138" i="8"/>
  <c r="U138" i="8"/>
  <c r="I138" i="8"/>
  <c r="W138" i="8"/>
  <c r="U63" i="8"/>
  <c r="W63" i="8"/>
  <c r="O63" i="8"/>
  <c r="I63" i="8"/>
  <c r="U57" i="8"/>
  <c r="W57" i="8"/>
  <c r="O57" i="8"/>
  <c r="I57" i="8"/>
  <c r="U60" i="8"/>
  <c r="I60" i="8"/>
  <c r="W60" i="8"/>
  <c r="O60" i="8"/>
  <c r="U54" i="8"/>
  <c r="I54" i="8"/>
  <c r="W54" i="8"/>
  <c r="O54" i="8"/>
  <c r="U41" i="8"/>
  <c r="W41" i="8"/>
  <c r="I41" i="8"/>
  <c r="O41" i="8"/>
  <c r="C93" i="8"/>
  <c r="C101" i="8"/>
  <c r="C34" i="8"/>
  <c r="C50" i="8"/>
  <c r="O134" i="8" l="1"/>
  <c r="U134" i="8"/>
  <c r="I134" i="8"/>
  <c r="O101" i="8"/>
  <c r="W101" i="8"/>
  <c r="I101" i="8"/>
  <c r="U101" i="8"/>
  <c r="U93" i="8"/>
  <c r="W93" i="8"/>
  <c r="O93" i="8"/>
  <c r="I93" i="8"/>
  <c r="W50" i="8"/>
  <c r="I50" i="8"/>
  <c r="U50" i="8"/>
  <c r="O50" i="8"/>
  <c r="C49" i="8"/>
  <c r="U49" i="8" l="1"/>
  <c r="W49" i="8"/>
  <c r="O49" i="8"/>
  <c r="I49" i="8"/>
  <c r="C48" i="8"/>
  <c r="C141" i="8" l="1"/>
  <c r="W141" i="8" s="1"/>
  <c r="W174" i="8"/>
  <c r="W146" i="8"/>
  <c r="U146" i="8"/>
  <c r="O174" i="8"/>
  <c r="O146" i="8"/>
  <c r="D186" i="8"/>
  <c r="D182" i="8"/>
  <c r="H162" i="8"/>
  <c r="V162" i="8" s="1"/>
  <c r="D154" i="8"/>
  <c r="H154" i="8" s="1"/>
  <c r="V154" i="8" s="1"/>
  <c r="D146" i="8"/>
  <c r="H35" i="8" l="1"/>
  <c r="D34" i="8"/>
  <c r="H146" i="8"/>
  <c r="N35" i="8"/>
  <c r="O35" i="8" s="1"/>
  <c r="I35" i="8" l="1"/>
  <c r="V35" i="8"/>
  <c r="W35" i="8" s="1"/>
  <c r="V146" i="8"/>
  <c r="T7" i="8"/>
  <c r="N34" i="8" l="1"/>
  <c r="T34" i="8"/>
  <c r="H34" i="8"/>
  <c r="H7" i="8"/>
  <c r="V7" i="8" s="1"/>
  <c r="V34" i="8" l="1"/>
  <c r="W34" i="8" s="1"/>
  <c r="I34" i="8"/>
  <c r="T48" i="8"/>
  <c r="E141" i="8"/>
  <c r="N48" i="8" l="1"/>
  <c r="D174" i="8"/>
  <c r="H48" i="8"/>
  <c r="D141" i="8"/>
  <c r="J141" i="8"/>
  <c r="F141" i="8"/>
  <c r="P141" i="8"/>
  <c r="T141" i="8" s="1"/>
  <c r="U141" i="8" s="1"/>
  <c r="K141" i="8"/>
  <c r="I48" i="8" l="1"/>
  <c r="V48" i="8"/>
  <c r="W48" i="8" s="1"/>
  <c r="N141" i="8"/>
  <c r="O141" i="8" s="1"/>
  <c r="H141" i="8"/>
  <c r="U48" i="8"/>
  <c r="O48" i="8"/>
  <c r="V141" i="8" l="1"/>
  <c r="I141" i="8"/>
  <c r="U34" i="8" l="1"/>
  <c r="O34" i="8"/>
  <c r="C9" i="8" l="1"/>
  <c r="W9" i="8" l="1"/>
  <c r="O9" i="8"/>
  <c r="I9" i="8"/>
  <c r="U9" i="8"/>
  <c r="C7" i="8"/>
  <c r="O7" i="8" s="1"/>
  <c r="W7" i="8" l="1"/>
  <c r="U7" i="8"/>
  <c r="I7" i="8"/>
</calcChain>
</file>

<file path=xl/sharedStrings.xml><?xml version="1.0" encoding="utf-8"?>
<sst xmlns="http://schemas.openxmlformats.org/spreadsheetml/2006/main" count="2892" uniqueCount="964">
  <si>
    <t>Contrato de Gestão CG 02/2020 - FÁBRICAS DE CULTURA SETOR A</t>
  </si>
  <si>
    <t xml:space="preserve">CATAVENTO CULTURAL E EDUCACIONAL -  ORGANIZAÇÃO SOCIAL DE CULTURA  </t>
  </si>
  <si>
    <t>I - REPASSES  E OUTROS RECURSOS VINCULADOS AO CONTRATO DE GESTÃO</t>
  </si>
  <si>
    <t>RECURSOS VINCULADOS AO CONTRATO DE GESTÃO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</si>
  <si>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</si>
  <si>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</si>
  <si>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</si>
  <si>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</si>
  <si>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</si>
  <si>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</si>
  <si>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</si>
  <si>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</si>
  <si>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</si>
  <si>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</si>
  <si>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</si>
  <si>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</si>
  <si>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</si>
  <si>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</si>
  <si>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3º quadrimestre</t>
  </si>
  <si>
    <t>% Realizado
3º quadrimestre</t>
  </si>
  <si>
    <t>Realizado 
acumulado Anual</t>
  </si>
  <si>
    <t>1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</si>
  <si>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</si>
  <si>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</si>
  <si>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</si>
  <si>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</si>
  <si>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</si>
  <si>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</si>
  <si>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</si>
  <si>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</si>
  <si>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</si>
  <si>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</si>
  <si>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</si>
  <si>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</si>
  <si>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</si>
  <si>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</si>
  <si>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Recursos Reserva - Outros (especificar)</t>
  </si>
  <si>
    <t>1.2.6</t>
  </si>
  <si>
    <t>Reversão de Recursos Reservados (Outros)</t>
  </si>
  <si>
    <t>1.3</t>
  </si>
  <si>
    <t xml:space="preserve">Outros Receitas </t>
  </si>
  <si>
    <t>1.3.1</t>
  </si>
  <si>
    <t>Saldos anteriores para utilização no exercício</t>
  </si>
  <si>
    <t>1.3.2</t>
  </si>
  <si>
    <t>Outros saldos</t>
  </si>
  <si>
    <t>1.3.2.1</t>
  </si>
  <si>
    <t>Receitas Financeiras</t>
  </si>
  <si>
    <t>1.3.2.2</t>
  </si>
  <si>
    <t>Outras Receitas</t>
  </si>
  <si>
    <t>2</t>
  </si>
  <si>
    <t>Recursos de Investimento do Contrato de Gestão</t>
  </si>
  <si>
    <t>2.1</t>
  </si>
  <si>
    <t>Investimento do CG</t>
  </si>
  <si>
    <t>3</t>
  </si>
  <si>
    <t>Recursos de Captação</t>
  </si>
  <si>
    <t>3.1</t>
  </si>
  <si>
    <t>Recursos de Captação voltados a Custeio</t>
  </si>
  <si>
    <t>3.1.1</t>
  </si>
  <si>
    <t>Captação de Recursos Operacionais (loja, bilheteria, cessão onerosa de espaço,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</si>
  <si>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</si>
  <si>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</si>
  <si>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</si>
  <si>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</si>
  <si>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</si>
  <si>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</si>
  <si>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</si>
  <si>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</si>
  <si>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</si>
  <si>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 xml:space="preserve">RECEITAS APROPRIADAS VINCULADAS AO CONTRATO DE GESTÃO 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</si>
  <si>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</si>
  <si>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</si>
  <si>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</si>
  <si>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</si>
  <si>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</si>
  <si>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</si>
  <si>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</si>
  <si>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</si>
  <si>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</si>
  <si>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 xml:space="preserve">Trabalho Voluntário </t>
  </si>
  <si>
    <t>4.2.4</t>
  </si>
  <si>
    <t>4.3</t>
  </si>
  <si>
    <t>Total das Receitas Financeiras</t>
  </si>
  <si>
    <t>4.3.1</t>
  </si>
  <si>
    <t>Receitas financeiras</t>
  </si>
  <si>
    <t>4.3.2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</si>
  <si>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</si>
  <si>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</si>
  <si>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</si>
  <si>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</si>
  <si>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</si>
  <si>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</t>
  </si>
  <si>
    <t xml:space="preserve">Total de Despesas 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</si>
  <si>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</si>
  <si>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</si>
  <si>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</si>
  <si>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</si>
  <si>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</si>
  <si>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</si>
  <si>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</si>
  <si>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</si>
  <si>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</si>
  <si>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</si>
  <si>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</si>
  <si>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</si>
  <si>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</si>
  <si>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</si>
  <si>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</si>
  <si>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</si>
  <si>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</si>
  <si>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</si>
  <si>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</si>
  <si>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</si>
  <si>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</si>
  <si>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</si>
  <si>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</si>
  <si>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- área meio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</si>
  <si>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</si>
  <si>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</si>
  <si>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</si>
  <si>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</si>
  <si>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</si>
  <si>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</si>
  <si>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</si>
  <si>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</si>
  <si>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</si>
  <si>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</si>
  <si>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</si>
  <si>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</si>
  <si>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</si>
  <si>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</si>
  <si>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</si>
  <si>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</si>
  <si>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</si>
  <si>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</si>
  <si>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</si>
  <si>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</si>
  <si>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</si>
  <si>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</si>
  <si>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</si>
  <si>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</si>
  <si>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</si>
  <si>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</si>
  <si>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</si>
  <si>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</si>
  <si>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</si>
  <si>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</si>
  <si>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</si>
  <si>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</si>
  <si>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</si>
  <si>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</si>
  <si>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</si>
  <si>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</si>
  <si>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</si>
  <si>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</si>
  <si>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</si>
  <si>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</si>
  <si>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</si>
  <si>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</si>
  <si>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</si>
  <si>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</si>
  <si>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</si>
  <si>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 19</t>
  </si>
  <si>
    <t>6.1.3.10</t>
  </si>
  <si>
    <t>6.1.3.10.1</t>
  </si>
  <si>
    <t>Equipamentos e Mobiliário</t>
  </si>
  <si>
    <t>6.1.3.10.2</t>
  </si>
  <si>
    <t>Outras Despesas</t>
  </si>
  <si>
    <t>6.1.3.10.3</t>
  </si>
  <si>
    <t>Provisões Judiciais</t>
  </si>
  <si>
    <t>6.1.3.10.4</t>
  </si>
  <si>
    <t>Locação de veículos</t>
  </si>
  <si>
    <t>6.1.3.11</t>
  </si>
  <si>
    <t>Pesquisa de Público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</si>
  <si>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</si>
  <si>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</si>
  <si>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</si>
  <si>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</si>
  <si>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</si>
  <si>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</si>
  <si>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</si>
  <si>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</si>
  <si>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</si>
  <si>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</si>
  <si>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</si>
  <si>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6.1.4.5.1</t>
  </si>
  <si>
    <t>Projetos/Obras Civis/Benfeitorias</t>
  </si>
  <si>
    <t>6.1.4.5.2</t>
  </si>
  <si>
    <t>Outras Despesas (Investimentos)</t>
  </si>
  <si>
    <t>6.1.5</t>
  </si>
  <si>
    <t>Programas de Trabalho da Área Fim</t>
  </si>
  <si>
    <t>6.1.5.1</t>
  </si>
  <si>
    <t>Biblioteca</t>
  </si>
  <si>
    <t>6.1.5.1.1</t>
  </si>
  <si>
    <t>Aquisição de Acervo</t>
  </si>
  <si>
    <t>6.1.5.1.2</t>
  </si>
  <si>
    <t>Programação Cultural</t>
  </si>
  <si>
    <t>6.1.5.1.3</t>
  </si>
  <si>
    <t>6.1.5.1.4</t>
  </si>
  <si>
    <t>Investimentos</t>
  </si>
  <si>
    <t>6.1.5.2</t>
  </si>
  <si>
    <t>Serviço Educativo</t>
  </si>
  <si>
    <t>6.1.5.2.1</t>
  </si>
  <si>
    <t>Projeto Espetáculo</t>
  </si>
  <si>
    <t>6.1.5.2.2</t>
  </si>
  <si>
    <t>Material e Serviços para Ateliês</t>
  </si>
  <si>
    <t>6.1.5.2.3</t>
  </si>
  <si>
    <t>Lanches (Formação Cultural)</t>
  </si>
  <si>
    <t>6.1.5.2.4</t>
  </si>
  <si>
    <t>Lanches (Saídas Pedagógicas)</t>
  </si>
  <si>
    <t>6.1.5.2.5</t>
  </si>
  <si>
    <t>Transportes (Saídas Pedagógicas)</t>
  </si>
  <si>
    <t>6.1.5.2.6</t>
  </si>
  <si>
    <t>Projetos Especiais</t>
  </si>
  <si>
    <t>6.1.5.2.7</t>
  </si>
  <si>
    <t>Formação Continuada Educadores (Palestras)</t>
  </si>
  <si>
    <t>6.1.5.2.8</t>
  </si>
  <si>
    <t>6.1.5.2.9</t>
  </si>
  <si>
    <t>Serviços Profissionais Educadores</t>
  </si>
  <si>
    <t>6.1.5.2.10</t>
  </si>
  <si>
    <t>Bolsista</t>
  </si>
  <si>
    <t>6.1.5.3</t>
  </si>
  <si>
    <t>Fábrica Aberta</t>
  </si>
  <si>
    <t>6.1.5.3.1</t>
  </si>
  <si>
    <t>Lanches</t>
  </si>
  <si>
    <t>6.1.5.3.2</t>
  </si>
  <si>
    <t>Transporte</t>
  </si>
  <si>
    <t>6.1.5.3.3</t>
  </si>
  <si>
    <t>Serviços Profissionais</t>
  </si>
  <si>
    <t>6.1.5.3.4</t>
  </si>
  <si>
    <t>Bolsistas</t>
  </si>
  <si>
    <t>6.1.5.3.5</t>
  </si>
  <si>
    <t>Instrumentos e Equipamentos</t>
  </si>
  <si>
    <t>6.1.5.3.6</t>
  </si>
  <si>
    <t>Eventos Esporádicos</t>
  </si>
  <si>
    <t>6.1.5.3.7</t>
  </si>
  <si>
    <t>Programação Cultural (Fábrica Aberta)</t>
  </si>
  <si>
    <t>6.1.5.3.8</t>
  </si>
  <si>
    <t>6.1.5.3.9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</si>
  <si>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</si>
  <si>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</si>
  <si>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</si>
  <si>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</si>
  <si>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</si>
  <si>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</si>
  <si>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</si>
  <si>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</si>
  <si>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</si>
  <si>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</si>
  <si>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</si>
  <si>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6.2</t>
  </si>
  <si>
    <t>Depreciação/Amortização/Baixa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</si>
  <si>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</si>
  <si>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</si>
  <si>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</si>
  <si>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</si>
  <si>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</si>
  <si>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</si>
  <si>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</si>
  <si>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</si>
  <si>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</si>
  <si>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</si>
  <si>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</si>
  <si>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</si>
  <si>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III - INVESTIMENTOS/IMOBILIZADO</t>
  </si>
  <si>
    <t>INVESTIMENTOS/IMOBILIZADO</t>
  </si>
  <si>
    <t>8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</si>
  <si>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</si>
  <si>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</si>
  <si>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</si>
  <si>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</si>
  <si>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</si>
  <si>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</si>
  <si>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</si>
  <si>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</si>
  <si>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</si>
  <si>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</si>
  <si>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</si>
  <si>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</si>
  <si>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</si>
  <si>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</si>
  <si>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</si>
  <si>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</si>
  <si>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</si>
  <si>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</si>
  <si>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</si>
  <si>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</si>
  <si>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</si>
  <si>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</si>
  <si>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</si>
  <si>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9.7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</si>
  <si>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</si>
  <si>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</si>
  <si>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</si>
  <si>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</si>
  <si>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</si>
  <si>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</si>
  <si>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</si>
  <si>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</si>
  <si>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</si>
  <si>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EXECUTAR, SALDOS DE RECURSOS VINCULADOS AO CONTRATO DE GESTÃO E SALDOS BANCÁRIOS</t>
  </si>
  <si>
    <t>PROJETOS A EXECUTAR, SALDOS DE RECURSOS VINCULADOS AO CONTRATO DE GESTÃO E SALDOS BANCÁRIOS</t>
  </si>
  <si>
    <t>11</t>
  </si>
  <si>
    <t>Projetos a Executar (Contábil)</t>
  </si>
  <si>
    <t>11.1</t>
  </si>
  <si>
    <t>Recursos líquidos disponíveis</t>
  </si>
  <si>
    <t>11.1.1</t>
  </si>
  <si>
    <t>Saldo dos exercícios anteriores</t>
  </si>
  <si>
    <t>11.1.2</t>
  </si>
  <si>
    <t>Recursos líquidos para o contrato de gestão</t>
  </si>
  <si>
    <t>11.2</t>
  </si>
  <si>
    <t>Receitas apropriadas</t>
  </si>
  <si>
    <t>11.3</t>
  </si>
  <si>
    <t>Receitas financeiras dos recursos de reservas e contingência</t>
  </si>
  <si>
    <t>11.4</t>
  </si>
  <si>
    <t>Investimentos com recursos vinculados ao CG</t>
  </si>
  <si>
    <t>11.5</t>
  </si>
  <si>
    <t>Restituição de recursos a SEC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</si>
  <si>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</si>
  <si>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</si>
  <si>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</si>
  <si>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</si>
  <si>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</si>
  <si>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</si>
  <si>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</si>
  <si>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</si>
  <si>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</si>
  <si>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</si>
  <si>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</si>
  <si>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</si>
  <si>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</si>
  <si>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</si>
  <si>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</si>
  <si>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</si>
  <si>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</si>
  <si>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</si>
  <si>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</si>
  <si>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</si>
  <si>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</si>
  <si>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</si>
  <si>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</si>
  <si>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</si>
  <si>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</si>
  <si>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</si>
  <si>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</si>
  <si>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</si>
  <si>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- 1206 - FÁBRICAS 02/2020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</si>
  <si>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</si>
  <si>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</si>
  <si>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</si>
  <si>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</si>
  <si>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</si>
  <si>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</si>
  <si>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</si>
  <si>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</si>
  <si>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</si>
  <si>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1.01.01.01.01.013</t>
  </si>
  <si>
    <t>CAIXA - FÁBRICA DE CULTURA CG 02/2020</t>
  </si>
  <si>
    <t>1.01.01.01.02</t>
  </si>
  <si>
    <t>BANCOS CONTA MOVIMENTO RECURSOS LIVRES</t>
  </si>
  <si>
    <t>1.01.01.01.02.113</t>
  </si>
  <si>
    <t>BB - C/C 140.994-8 FC 02/2020</t>
  </si>
  <si>
    <t>1.01.01.01.02.114</t>
  </si>
  <si>
    <t>BB - C/C 140.995-6 FC 02/2020 RESERVA</t>
  </si>
  <si>
    <t>1.01.01.01.02.115</t>
  </si>
  <si>
    <t>BB - C/C 140.996-4 FC 02/2020 CONTINGÊNCIA</t>
  </si>
  <si>
    <t>1.01.01.01.02.116</t>
  </si>
  <si>
    <t>BB - C/C 140.997-2 FC 02/2020 CAPTAÇÃO</t>
  </si>
  <si>
    <t>1.01.01.01.03</t>
  </si>
  <si>
    <t>BANCOS LEI ROUANET</t>
  </si>
  <si>
    <t>1.01.01.01.03.011</t>
  </si>
  <si>
    <t>BB - C/C 2976-9 MINC PRONAC 231487 - FÁBRICAS</t>
  </si>
  <si>
    <t>1.01.01.01.04</t>
  </si>
  <si>
    <t>APLICAÇÕES FINANCEIRAS RECURSOS LIVRES</t>
  </si>
  <si>
    <t>1.01.01.01.04.231</t>
  </si>
  <si>
    <t>BB Aplic.140.994-8 CDB DI FC 02/2020</t>
  </si>
  <si>
    <t>1.01.01.01.04.232</t>
  </si>
  <si>
    <t>BB Aplic. 140.995-6 CDB DI FC 02/2020</t>
  </si>
  <si>
    <t>1.01.01.01.04.233</t>
  </si>
  <si>
    <t>BB Aplic.140.996-4 CDB DI FC 02/2020</t>
  </si>
  <si>
    <t>1.01.01.01.04.234</t>
  </si>
  <si>
    <t>BB Aplic.140.997-2 CDB DI FC 02/2020</t>
  </si>
  <si>
    <t>1.01.01.01.05</t>
  </si>
  <si>
    <t>APLICAÇÕES FINANCEIRAS LEI ROUANET</t>
  </si>
  <si>
    <t>1.01.01.01.05.010</t>
  </si>
  <si>
    <t>BB Aplic.2976-9 MINC PRONAC 231487 - FÁBRICAS</t>
  </si>
  <si>
    <t>1.01.01.01.06</t>
  </si>
  <si>
    <t>CARTÃO DE CRÉDITO</t>
  </si>
  <si>
    <t>1.01.01.01.06.009</t>
  </si>
  <si>
    <t>BB - Cartão de Crédito VISA final 1238 - Fábricas</t>
  </si>
  <si>
    <t>1.01.02</t>
  </si>
  <si>
    <t>REALIZÁVEIS A CURTO PRAZO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</si>
  <si>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</si>
  <si>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</si>
  <si>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</si>
  <si>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</si>
  <si>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</si>
  <si>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</si>
  <si>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</si>
  <si>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</si>
  <si>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</si>
  <si>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</si>
  <si>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</si>
  <si>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</si>
  <si>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</si>
  <si>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</si>
  <si>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</si>
  <si>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1.01.02.02.01.512</t>
  </si>
  <si>
    <t>ADIANTAMENTO PENSÃO ALIMENTÍCIA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</si>
  <si>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</si>
  <si>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</si>
  <si>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</si>
  <si>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</si>
  <si>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</si>
  <si>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</si>
  <si>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</si>
  <si>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</si>
  <si>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</si>
  <si>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</si>
  <si>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</si>
  <si>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1.02.03.01</t>
  </si>
  <si>
    <t>IMOBILIZADOS VINCULADOS</t>
  </si>
  <si>
    <t>1.02.03.01.01</t>
  </si>
  <si>
    <t>1.02.03.01.01.005</t>
  </si>
  <si>
    <t>EQUIP.SOM/LUZ/IMAGEM</t>
  </si>
  <si>
    <t>1.02.03.01.01.010</t>
  </si>
  <si>
    <t>MÁQUINAS E EQUIPAMENTOS</t>
  </si>
  <si>
    <t>1.02.03.01.01.011</t>
  </si>
  <si>
    <t>MÓVEIS E UTENSÍLIOS</t>
  </si>
  <si>
    <t>1.02.03.01.01.012</t>
  </si>
  <si>
    <t>EQUIP.PROCESSAMENTOS DE DADOS</t>
  </si>
  <si>
    <t>1.02.03.01.01.601</t>
  </si>
  <si>
    <t>EQUIP.GINÁSTICA/CIRCO</t>
  </si>
  <si>
    <t>1.02.03.02</t>
  </si>
  <si>
    <t>DEPRECIAÇÕES ACUMULADAS</t>
  </si>
  <si>
    <t>1.02.03.02.01</t>
  </si>
  <si>
    <t>1.02.03.02.01.004</t>
  </si>
  <si>
    <t>DEPR ACUM MÁQUINAS E EQUIPAMENTOS</t>
  </si>
  <si>
    <t>1.02.03.02.01.005</t>
  </si>
  <si>
    <t>DEPR ACUM MÓVEIS E UTENSÍLIOS</t>
  </si>
  <si>
    <t>1.02.03.02.01.006</t>
  </si>
  <si>
    <t>DEPR ACUM EQUIP.PROCESSAMENTO DE DADOS</t>
  </si>
  <si>
    <t>1.02.03.02.01.512</t>
  </si>
  <si>
    <t>DEPR ACUM EQUIP.SOM/LUZ/IMAGEM</t>
  </si>
  <si>
    <t>1.02.03.02.01.527</t>
  </si>
  <si>
    <t>DEPR ACUM EQUIP.GINÁSTICA/CIRCO</t>
  </si>
  <si>
    <t>1.02.03.06</t>
  </si>
  <si>
    <t>IMOBILIZADOS PRÓPRIOS</t>
  </si>
  <si>
    <t>1.02.03.06.01</t>
  </si>
  <si>
    <t>1.02.03.06.01.001</t>
  </si>
  <si>
    <t>1.02.03.06.01.002</t>
  </si>
  <si>
    <t>EQUIP.DE TELECOMUNICAÇÕES</t>
  </si>
  <si>
    <t>1.02.03.06.01.004</t>
  </si>
  <si>
    <t>INSTALAÇÕES</t>
  </si>
  <si>
    <t>1.02.03.06.01.005</t>
  </si>
  <si>
    <t>1.02.03.06.01.006</t>
  </si>
  <si>
    <t>1.02.03.06.01.009</t>
  </si>
  <si>
    <t>BENFEITORIAS IMÓVEIS DE TERCEIROS</t>
  </si>
  <si>
    <t>1.02.03.06.01.010</t>
  </si>
  <si>
    <t>INSTRUMENTOS MUSICAIS/ORQUESTRA</t>
  </si>
  <si>
    <t>1.02.03.06.01.011</t>
  </si>
  <si>
    <t>EQUIP.DE SEGURANÇA</t>
  </si>
  <si>
    <t>1.02.03.06.01.012</t>
  </si>
  <si>
    <t>1.02.03.06.01.013</t>
  </si>
  <si>
    <t>EQUIP.PARA ACERVO</t>
  </si>
  <si>
    <t>1.02.03.06.01.026</t>
  </si>
  <si>
    <t>OBRAS EM PROPRIEDADE DE TERCEIROS EM ANDAMENTO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</si>
  <si>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</si>
  <si>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</si>
  <si>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</si>
  <si>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</si>
  <si>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</si>
  <si>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</si>
  <si>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</si>
  <si>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</si>
  <si>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</si>
  <si>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</si>
  <si>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1.02.03.07.01.003</t>
  </si>
  <si>
    <t>1.02.03.07.01.004</t>
  </si>
  <si>
    <t>1.02.03.07.01.009</t>
  </si>
  <si>
    <t>DEPR ACUM INSTRUMENTOS MUSICAIS/ORQUESTRA</t>
  </si>
  <si>
    <t>1.02.03.07.01.010</t>
  </si>
  <si>
    <t>DEPR ACUM EQUIP.DE SEGURANÇA</t>
  </si>
  <si>
    <t>1.02.03.07.01.011</t>
  </si>
  <si>
    <t>DEPR ACUM BENF.IMÓVEIS TERCEIROS</t>
  </si>
  <si>
    <t>1.02.03.07.01.012</t>
  </si>
  <si>
    <t>DEPR ACUM EQUIP.DE TELECOMUNICAÇÕES</t>
  </si>
  <si>
    <t>1.02.03.07.01.013</t>
  </si>
  <si>
    <t>1.02.03.07.01.015</t>
  </si>
  <si>
    <t>DEPR ACUM EQUIP.PARA ACERVO</t>
  </si>
  <si>
    <t>1.02.03.08</t>
  </si>
  <si>
    <t>INTANGÍVEIS</t>
  </si>
  <si>
    <t>1.02.03.08.01</t>
  </si>
  <si>
    <t>1.02.03.08.01.001</t>
  </si>
  <si>
    <t>SOFTWARE</t>
  </si>
  <si>
    <t>1.02.03.09</t>
  </si>
  <si>
    <t>AMORTIZAÇÃO IMOBILIZADOS PRÓPRIOS</t>
  </si>
  <si>
    <t>1.02.03.09.01</t>
  </si>
  <si>
    <t>AMORTIZAÇÃO IMOBILIZADO PRÓPRIO</t>
  </si>
  <si>
    <t>1.02.03.09.01.001</t>
  </si>
  <si>
    <t>AMORT ACUM SOFTWARE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</si>
  <si>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</si>
  <si>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</si>
  <si>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</si>
  <si>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</si>
  <si>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</si>
  <si>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</si>
  <si>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</si>
  <si>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</si>
  <si>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</si>
  <si>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</si>
  <si>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</si>
  <si>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</si>
  <si>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</si>
  <si>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</si>
  <si>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</si>
  <si>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</si>
  <si>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</si>
  <si>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</si>
  <si>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</si>
  <si>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</si>
  <si>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</si>
  <si>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</si>
  <si>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</si>
  <si>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</si>
  <si>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</si>
  <si>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</si>
  <si>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</si>
  <si>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</si>
  <si>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</si>
  <si>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</si>
  <si>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</si>
  <si>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</si>
  <si>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</si>
  <si>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</si>
  <si>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</si>
  <si>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</si>
  <si>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</si>
  <si>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</si>
  <si>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</si>
  <si>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</si>
  <si>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</si>
  <si>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</si>
  <si>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</si>
  <si>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</si>
  <si>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</si>
  <si>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</si>
  <si>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</si>
  <si>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</si>
  <si>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</si>
  <si>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</si>
  <si>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</si>
  <si>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</si>
  <si>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</si>
  <si>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</si>
  <si>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</si>
  <si>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2.01.03</t>
  </si>
  <si>
    <t>SECRETARIA DA CULTURA DO ESTADO DE SP</t>
  </si>
  <si>
    <t>2.01.03.01</t>
  </si>
  <si>
    <t>2.01.03.01.01</t>
  </si>
  <si>
    <t>2.01.03.01.01.010</t>
  </si>
  <si>
    <t>FÁBRICA DE CULTURA CG 02/2020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</si>
  <si>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</si>
  <si>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</si>
  <si>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</si>
  <si>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</si>
  <si>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</si>
  <si>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</si>
  <si>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</si>
  <si>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2.02.02.01.01.012</t>
  </si>
  <si>
    <t>CONTRATO DE OBRAS EM PROP. DE TERC. A PAG</t>
  </si>
  <si>
    <t>2.02.02.01.01.017</t>
  </si>
  <si>
    <t>SECRETARIA CULTURA-ATIVO IMOB FC 02/2020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</si>
  <si>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</si>
  <si>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</si>
  <si>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</si>
  <si>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</si>
  <si>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</si>
  <si>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</si>
  <si>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</si>
  <si>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</si>
  <si>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</si>
  <si>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</si>
  <si>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2.02.02.03.01.004</t>
  </si>
  <si>
    <t>CONTINGÊNCIAS CÍVEIS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</si>
  <si>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</si>
  <si>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</si>
  <si>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</si>
  <si>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</si>
  <si>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</si>
  <si>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</si>
  <si>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</si>
  <si>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</si>
  <si>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</si>
  <si>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</si>
  <si>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</si>
  <si>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</si>
  <si>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</si>
  <si>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</si>
  <si>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</si>
  <si>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</si>
  <si>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</si>
  <si>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</si>
  <si>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</si>
  <si>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</si>
  <si>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</si>
  <si>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</si>
  <si>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</si>
  <si>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</si>
  <si>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</si>
  <si>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</si>
  <si>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</si>
  <si>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</si>
  <si>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</si>
  <si>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</si>
  <si>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</si>
  <si>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</si>
  <si>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</si>
  <si>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</si>
  <si>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</si>
  <si>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</si>
  <si>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OUTROS BENEFÍCIOS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</si>
  <si>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</si>
  <si>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</si>
  <si>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</si>
  <si>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</si>
  <si>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</si>
  <si>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</si>
  <si>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</si>
  <si>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</si>
  <si>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</si>
  <si>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</si>
  <si>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</si>
  <si>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</si>
  <si>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</si>
  <si>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</si>
  <si>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</si>
  <si>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</si>
  <si>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RESCISÕES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</si>
  <si>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</si>
  <si>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</si>
  <si>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</si>
  <si>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</si>
  <si>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</si>
  <si>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</si>
  <si>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</si>
  <si>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</si>
  <si>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</si>
  <si>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</si>
  <si>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</si>
  <si>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</si>
  <si>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</si>
  <si>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</si>
  <si>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</si>
  <si>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</si>
  <si>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</si>
  <si>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</si>
  <si>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</si>
  <si>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</si>
  <si>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</si>
  <si>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</si>
  <si>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</si>
  <si>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</si>
  <si>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</si>
  <si>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</si>
  <si>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3.01.01.03.01</t>
  </si>
  <si>
    <t>3.01.01.03.01.012</t>
  </si>
  <si>
    <t>3.01.01.03.01.014</t>
  </si>
  <si>
    <t>3.01.01.03.01.018</t>
  </si>
  <si>
    <t>BOLSA AUXÍLIO</t>
  </si>
  <si>
    <t>3.01.01.04</t>
  </si>
  <si>
    <t>MONITORES APRENDIZES</t>
  </si>
  <si>
    <t>3.01.01.04.01</t>
  </si>
  <si>
    <t>3.01.01.04.01.001</t>
  </si>
  <si>
    <t>3.01.01.04.01.002</t>
  </si>
  <si>
    <t>3.01.01.04.01.003</t>
  </si>
  <si>
    <t>3.01.01.04.01.006</t>
  </si>
  <si>
    <t>3.01.01.04.01.007</t>
  </si>
  <si>
    <t>3.01.01.04.01.009</t>
  </si>
  <si>
    <t>3.01.01.04.01.011</t>
  </si>
  <si>
    <t>3.01.01.04.01.012</t>
  </si>
  <si>
    <t>3.01.01.04.01.013</t>
  </si>
  <si>
    <t>3.01.01.04.01.014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</si>
  <si>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</si>
  <si>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</si>
  <si>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</si>
  <si>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</si>
  <si>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</si>
  <si>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</si>
  <si>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</si>
  <si>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</si>
  <si>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3.01.02.01.01.030</t>
  </si>
  <si>
    <t>SERVIÇOS PRESTADOS - CIEE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</si>
  <si>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</si>
  <si>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</si>
  <si>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</si>
  <si>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</si>
  <si>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</si>
  <si>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</si>
  <si>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</si>
  <si>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</si>
  <si>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</si>
  <si>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</si>
  <si>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</si>
  <si>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</si>
  <si>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</si>
  <si>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</si>
  <si>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</si>
  <si>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</si>
  <si>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</si>
  <si>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</si>
  <si>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</si>
  <si>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</si>
  <si>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</si>
  <si>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</si>
  <si>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</si>
  <si>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</si>
  <si>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</si>
  <si>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</si>
  <si>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</si>
  <si>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</si>
  <si>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</si>
  <si>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</si>
  <si>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</si>
  <si>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</si>
  <si>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</si>
  <si>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</si>
  <si>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</si>
  <si>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</si>
  <si>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</si>
  <si>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</si>
  <si>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</si>
  <si>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</si>
  <si>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3.02.01.01.06.127</t>
  </si>
  <si>
    <t>TARIFA BANCÁRIA</t>
  </si>
  <si>
    <t>3.02.01.01.06.128</t>
  </si>
  <si>
    <t>IRRF SOBRE APLICAÇÃO FINANCEIRA</t>
  </si>
  <si>
    <t>3.02.01.01.07</t>
  </si>
  <si>
    <t>DESPESAS DIVERSAS (CORREIO,XEROX,MOTOBOY)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</si>
  <si>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</si>
  <si>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</si>
  <si>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</si>
  <si>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</si>
  <si>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</si>
  <si>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</si>
  <si>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3.02.01.01.07.097</t>
  </si>
  <si>
    <t>MOTOBOY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</si>
  <si>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</si>
  <si>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</si>
  <si>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</si>
  <si>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</si>
  <si>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</si>
  <si>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</si>
  <si>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3.02.01.01.07.156</t>
  </si>
  <si>
    <t>DESINFECÇÃO E PROTEÇÃO</t>
  </si>
  <si>
    <t>INVESTIMENTOS</t>
  </si>
  <si>
    <t>BENS DURÁVEIS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</si>
  <si>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</si>
  <si>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</si>
  <si>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</si>
  <si>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</si>
  <si>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</si>
  <si>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</si>
  <si>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</si>
  <si>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</si>
  <si>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3.03.01.01.01.078</t>
  </si>
  <si>
    <t>JARDIM - MANUTENÇÃO E REPAROS</t>
  </si>
  <si>
    <t>3.03.01.01.01.107</t>
  </si>
  <si>
    <t>PREDIAL - MANUTENÇÃO E REPAROS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</si>
  <si>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</si>
  <si>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</si>
  <si>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</si>
  <si>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</si>
  <si>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</si>
  <si>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3.03.01.01.08.002</t>
  </si>
  <si>
    <t>CONSERVAÇÃO E MANUTENÇÃO DE BENS DURÁVEIS</t>
  </si>
  <si>
    <t>3.03.01.01.08.017</t>
  </si>
  <si>
    <t>PROJETOS/OBRAS CIVIS</t>
  </si>
  <si>
    <t>3.04</t>
  </si>
  <si>
    <t>PROGR DE ACERVO:CONSERV, DOCUM.E PESQUISA</t>
  </si>
  <si>
    <t>3.04.01</t>
  </si>
  <si>
    <t>3.04.01.02</t>
  </si>
  <si>
    <t>ACERVO BIBLIOTECA</t>
  </si>
  <si>
    <t>3.04.01.02.01</t>
  </si>
  <si>
    <t>AQUISIÇÃO DE ACERVO</t>
  </si>
  <si>
    <t>3.04.01.02.01.001</t>
  </si>
  <si>
    <t>LIVROS/DVD</t>
  </si>
  <si>
    <t>PROGRAMAÇÃO CULTURAL</t>
  </si>
  <si>
    <t>3.04.01.02.06</t>
  </si>
  <si>
    <t>3.04.01.02.06.011</t>
  </si>
  <si>
    <t>LICENÇA DE USO</t>
  </si>
  <si>
    <t>3.05</t>
  </si>
  <si>
    <t>PRGR DE EXPOSIÇÕES E PROGRAMAÇÃO CULTURAL</t>
  </si>
  <si>
    <t>3.05.01</t>
  </si>
  <si>
    <t>3.05.01.01</t>
  </si>
  <si>
    <t>3.05.01.01.02</t>
  </si>
  <si>
    <t>3.05.01.01.02.002</t>
  </si>
  <si>
    <t>PROGRAMA CULTURAL FÁBRICA ABERTA</t>
  </si>
  <si>
    <t>3.05.01.01.03</t>
  </si>
  <si>
    <t>OUTRAS DESPESAS (TRANSPORTES E LANCHES)</t>
  </si>
  <si>
    <t>3.05.01.01.03.055</t>
  </si>
  <si>
    <t>OUTRAS DESPESAS (TRANSPORTES)</t>
  </si>
  <si>
    <t>3.05.01.01.03.100</t>
  </si>
  <si>
    <t>LANCHES</t>
  </si>
  <si>
    <t>3.06</t>
  </si>
  <si>
    <t>PROG DE SERV. EDUCATIVO E PROJ ESPECIAIS</t>
  </si>
  <si>
    <t>3.06.01</t>
  </si>
  <si>
    <t>3.06.01.01</t>
  </si>
  <si>
    <t>3.06.01.01.06</t>
  </si>
  <si>
    <t>OUTRAS DESPESAS (LANCHES, MATERIAIS, LIVROS)</t>
  </si>
  <si>
    <t>3.06.01.01.06.003</t>
  </si>
  <si>
    <t>LANCHES-APRENDIZES</t>
  </si>
  <si>
    <t>3.06.01.01.06.005</t>
  </si>
  <si>
    <t>MATERIAL DE CONSUMO ATELIÊ</t>
  </si>
  <si>
    <t>3.06.01.01.06.009</t>
  </si>
  <si>
    <t>SERVIÇOS PARA ATELIÊS</t>
  </si>
  <si>
    <t>3.06.01.01.06.010</t>
  </si>
  <si>
    <t>FORMAÇÃO CONTINUADA EDUCADORES</t>
  </si>
  <si>
    <t>3.06.01.01.07</t>
  </si>
  <si>
    <t>3.06.01.01.07.001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</si>
  <si>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</si>
  <si>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</si>
  <si>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</si>
  <si>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</si>
  <si>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</si>
  <si>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</si>
  <si>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</si>
  <si>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</si>
  <si>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</si>
  <si>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</si>
  <si>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3.08.01.01.02</t>
  </si>
  <si>
    <t>PROJ.GRÁFICOS E MATERIAIS DE COMUNICAÇÃO</t>
  </si>
  <si>
    <t>3.08.01.01.02.071</t>
  </si>
  <si>
    <t>FOLHETOS IMPRESSÃO</t>
  </si>
  <si>
    <t>3.08.01.01.03</t>
  </si>
  <si>
    <t>ASSES DE IMPRENSA E CUSTOS DE PUBLICIDADE</t>
  </si>
  <si>
    <t>3.08.01.01.03.025</t>
  </si>
  <si>
    <t>ASSESSORIA DE IMPRENSA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</si>
  <si>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</si>
  <si>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</si>
  <si>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</si>
  <si>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</si>
  <si>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</si>
  <si>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</si>
  <si>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</si>
  <si>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</si>
  <si>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</si>
  <si>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</si>
  <si>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</si>
  <si>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</si>
  <si>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</si>
  <si>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</si>
  <si>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3.20.01.01.01.001</t>
  </si>
  <si>
    <t>3.20.01.01.01.002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</si>
  <si>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</si>
  <si>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</si>
  <si>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</si>
  <si>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</si>
  <si>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</si>
  <si>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</si>
  <si>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</si>
  <si>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</si>
  <si>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</si>
  <si>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RECEITAS</t>
  </si>
  <si>
    <t>4.01</t>
  </si>
  <si>
    <t>4.01.01</t>
  </si>
  <si>
    <t>4.01.01.01</t>
  </si>
  <si>
    <t>SECRETARIA DE ESTADO DA CULTURA</t>
  </si>
  <si>
    <t>4.01.01.01.01</t>
  </si>
  <si>
    <t>4.01.01.01.01.012</t>
  </si>
  <si>
    <t>FABRICA DE CULTURA CG 02/2020</t>
  </si>
  <si>
    <t>4.01.01.02</t>
  </si>
  <si>
    <t>CAPTAÇÃO DE RECURSOS PRÓPRIOS</t>
  </si>
  <si>
    <t>4.01.01.02.04</t>
  </si>
  <si>
    <t>RECEITA - CAPTAÇÃO/PARCERIAS</t>
  </si>
  <si>
    <t>4.01.01.02.04.001</t>
  </si>
  <si>
    <t>RECEITA DE CAPTAÇÃO/PARCERIAS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</si>
  <si>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</si>
  <si>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</si>
  <si>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</si>
  <si>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</si>
  <si>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</si>
  <si>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</si>
  <si>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</si>
  <si>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</si>
  <si>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</si>
  <si>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</si>
  <si>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</si>
  <si>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</si>
  <si>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4.01.01.14</t>
  </si>
  <si>
    <t>4.01.01.14.01</t>
  </si>
  <si>
    <t>4.01.01.14.01.001</t>
  </si>
  <si>
    <t>2.01.01.05.01.004</t>
  </si>
  <si>
    <t>SEGUROS A PAGAR</t>
  </si>
  <si>
    <t>Relatório Gerencial de Orçamento Previsto x Realizado - Exercício 2024</t>
  </si>
  <si>
    <t>Orçamento 2024</t>
  </si>
  <si>
    <t>% Realizado Ano 2024</t>
  </si>
  <si>
    <t>1.01.01.01.03.012</t>
  </si>
  <si>
    <t>BB - C/C 2977-7 MINC PRONAC 231487 - FÁBRICAS</t>
  </si>
  <si>
    <t>1.01.01.01.05.012</t>
  </si>
  <si>
    <t>BB Aplic.2977-7 MINC PRONAC 231487 - FÁBRICAS</t>
  </si>
  <si>
    <t>3.01.01.02.01.019</t>
  </si>
  <si>
    <t>1.01.01.01.03.017</t>
  </si>
  <si>
    <t>BB - C/C 3285-9 MINC PRONAC 237284 - FABRICAS</t>
  </si>
  <si>
    <t>1.01.01.01.05.013</t>
  </si>
  <si>
    <t>BB Aplic.3285-9 MINC PRONAC 237284 - FÁBRICAS</t>
  </si>
  <si>
    <t>2.01.01.06</t>
  </si>
  <si>
    <t>2.01.01.06.01</t>
  </si>
  <si>
    <t>2.01.01.06.01.003</t>
  </si>
  <si>
    <t>3.01.01.04.01.004</t>
  </si>
  <si>
    <t>3.01.02.01.01.027</t>
  </si>
  <si>
    <t>AUDITORIA</t>
  </si>
  <si>
    <t>3.01.02.01.01.082</t>
  </si>
  <si>
    <t>LIMPEZA</t>
  </si>
  <si>
    <t>3.02.01.01.03</t>
  </si>
  <si>
    <t>UNIFORMES E EPIS</t>
  </si>
  <si>
    <t>3.02.01.01.03.001</t>
  </si>
  <si>
    <t>EPIS</t>
  </si>
  <si>
    <t>3.02.01.01.03.002</t>
  </si>
  <si>
    <t>UNIFORMES</t>
  </si>
  <si>
    <t>3.02.01.01.04</t>
  </si>
  <si>
    <t>VIAGENS E ESTADIAS</t>
  </si>
  <si>
    <t>3.02.01.01.04.022</t>
  </si>
  <si>
    <t>REFEIÇÃO</t>
  </si>
  <si>
    <t>3.02.01.01.04.104</t>
  </si>
  <si>
    <t>PASSAGENS</t>
  </si>
  <si>
    <t>3.02.01.01.06.136</t>
  </si>
  <si>
    <t>ANUIDADE CARTÃO DE CRÉDITO</t>
  </si>
  <si>
    <t>3.02.01.01.07.083</t>
  </si>
  <si>
    <t>LIVROS/REVISTAS/JORNAIS</t>
  </si>
  <si>
    <t>3.02.01.01.07.085</t>
  </si>
  <si>
    <t>FRETES E CARRETOS</t>
  </si>
  <si>
    <t>3.03.01.01.01.004</t>
  </si>
  <si>
    <t>LIMPEZA CAIXA D'ÁGUA/CALHAS/RESERVATÓRIOS</t>
  </si>
  <si>
    <t>3.03.01.01.01.054</t>
  </si>
  <si>
    <t>DEDETIZAÇÃO</t>
  </si>
  <si>
    <t>3.03.01.01.01.089</t>
  </si>
  <si>
    <t>MANUTENÇÃO DE ELEVADOR</t>
  </si>
  <si>
    <t>3.03.01.01.02</t>
  </si>
  <si>
    <t>SIST DE MONITORAMENTO DE SEGURANÇA E AVCB</t>
  </si>
  <si>
    <t>3.03.01.01.02.136</t>
  </si>
  <si>
    <t>SISTEMA DE MONITORAMENTO DE SEG E AVCB</t>
  </si>
  <si>
    <t>3.04.01.02.02</t>
  </si>
  <si>
    <t>3.04.01.02.02.001</t>
  </si>
  <si>
    <t>FORMAÇÃO CONTINUADA/EVENTOS</t>
  </si>
  <si>
    <t>3.04.01.02.05</t>
  </si>
  <si>
    <t>OUTRAS DESPESAS (EVENTO)</t>
  </si>
  <si>
    <t>3.04.01.02.05.001</t>
  </si>
  <si>
    <t>MATERIAL AUXILIAR</t>
  </si>
  <si>
    <t>3.06.01.01.02</t>
  </si>
  <si>
    <t>PROJETO ESPETÁCULO</t>
  </si>
  <si>
    <t>3.06.01.01.02.055</t>
  </si>
  <si>
    <t>3.06.01.01.05</t>
  </si>
  <si>
    <t>PESQUISAS DE PÚBLICO E QUALIDADE</t>
  </si>
  <si>
    <t>3.06.01.01.05.003</t>
  </si>
  <si>
    <t>PESQUISA DE PÚBLICO E QUALIDADE</t>
  </si>
  <si>
    <t>3.06.01.01.06.002</t>
  </si>
  <si>
    <t>3.21</t>
  </si>
  <si>
    <t>BAIXA DE IMOBILIZADO</t>
  </si>
  <si>
    <t>3.21.01</t>
  </si>
  <si>
    <t>3.21.01.01</t>
  </si>
  <si>
    <t>3.21.01.01.01</t>
  </si>
  <si>
    <t>3.21.01.01.01.001</t>
  </si>
  <si>
    <t>Realizado 
até março</t>
  </si>
  <si>
    <t>% Realizado
até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</si>
</sst>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>
      <alignment horizontal="left" vertical="top"/>
    </xf>
    <xf numFmtId="0" fontId="5" fillId="0" borderId="0">
      <alignment horizontal="left" vertical="top"/>
    </xf>
    <xf numFmtId="0" fontId="6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right" vertical="top"/>
    </xf>
    <xf numFmtId="0" fontId="6" fillId="0" borderId="0">
      <alignment horizontal="right" vertical="top"/>
    </xf>
    <xf numFmtId="0" fontId="9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right" vertical="top"/>
    </xf>
    <xf numFmtId="0" fontId="10" fillId="0" borderId="0">
      <alignment horizont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0" fontId="11" fillId="0" borderId="0">
      <alignment horizontal="center" vertical="top"/>
    </xf>
    <xf numFmtId="0" fontId="12" fillId="0" borderId="0" applyFill="0" applyProtection="0"/>
  </cellStyleXfs>
  <cellXfs count="109">
    <xf numFmtId="0" fontId="0" fillId="0" borderId="0" xfId="0"/>
    <xf numFmtId="43" fontId="15" fillId="0" borderId="0" xfId="1" quotePrefix="1" applyFont="1" applyBorder="1" applyAlignment="1">
      <alignment vertical="top"/>
    </xf>
    <xf numFmtId="43" fontId="14" fillId="0" borderId="0" xfId="1" applyFont="1" applyBorder="1" applyAlignment="1">
      <alignment vertical="top"/>
    </xf>
    <xf numFmtId="43" fontId="14" fillId="0" borderId="0" xfId="1" quotePrefix="1" applyFont="1" applyBorder="1" applyAlignment="1">
      <alignment vertical="top"/>
    </xf>
    <xf numFmtId="43" fontId="0" fillId="0" borderId="0" xfId="1" applyFont="1" applyBorder="1" applyAlignment="1"/>
    <xf numFmtId="43" fontId="13" fillId="0" borderId="0" xfId="1" quotePrefix="1" applyFont="1" applyBorder="1" applyAlignment="1">
      <alignment vertical="top"/>
    </xf>
    <xf numFmtId="43" fontId="13" fillId="0" borderId="0" xfId="1" applyFont="1" applyBorder="1" applyAlignment="1">
      <alignment vertical="top"/>
    </xf>
    <xf numFmtId="0" fontId="17" fillId="0" borderId="0" xfId="0" applyFont="1" applyAlignment="1">
      <alignment vertical="center"/>
    </xf>
    <xf numFmtId="0" fontId="18" fillId="0" borderId="0" xfId="4" applyFont="1" applyAlignment="1" applyProtection="1">
      <alignment vertical="center" wrapText="1" readingOrder="1"/>
      <protection locked="0"/>
    </xf>
    <xf numFmtId="0" fontId="16" fillId="0" borderId="0" xfId="4" applyFont="1" applyAlignment="1" applyProtection="1">
      <alignment vertical="center" wrapText="1" readingOrder="1"/>
      <protection locked="0"/>
    </xf>
    <xf numFmtId="164" fontId="17" fillId="0" borderId="0" xfId="1" applyNumberFormat="1" applyFont="1" applyAlignment="1">
      <alignment vertical="center"/>
    </xf>
    <xf numFmtId="43" fontId="17" fillId="0" borderId="0" xfId="1" applyFont="1" applyAlignment="1">
      <alignment vertical="center"/>
    </xf>
    <xf numFmtId="164" fontId="17" fillId="0" borderId="0" xfId="0" applyNumberFormat="1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6" fillId="2" borderId="1" xfId="4" applyFont="1" applyFill="1" applyBorder="1" applyAlignment="1">
      <alignment vertical="center"/>
    </xf>
    <xf numFmtId="164" fontId="16" fillId="2" borderId="1" xfId="1" applyNumberFormat="1" applyFont="1" applyFill="1" applyBorder="1" applyAlignment="1">
      <alignment horizontal="center" vertical="center" wrapText="1"/>
    </xf>
    <xf numFmtId="41" fontId="16" fillId="2" borderId="1" xfId="2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horizontal="center" vertical="center" wrapText="1"/>
    </xf>
    <xf numFmtId="165" fontId="19" fillId="2" borderId="1" xfId="6" applyNumberFormat="1" applyFont="1" applyFill="1" applyBorder="1" applyAlignment="1">
      <alignment horizontal="center" vertical="center" wrapText="1"/>
    </xf>
    <xf numFmtId="164" fontId="16" fillId="2" borderId="1" xfId="2" applyNumberFormat="1" applyFont="1" applyFill="1" applyBorder="1" applyAlignment="1">
      <alignment horizontal="center" vertical="center" wrapText="1"/>
    </xf>
    <xf numFmtId="165" fontId="19" fillId="2" borderId="1" xfId="3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 applyProtection="1">
      <alignment vertical="center" wrapText="1" readingOrder="1"/>
      <protection locked="0"/>
    </xf>
    <xf numFmtId="43" fontId="16" fillId="0" borderId="1" xfId="1" applyFont="1" applyFill="1" applyBorder="1" applyAlignment="1">
      <alignment horizontal="center" vertical="center"/>
    </xf>
    <xf numFmtId="43" fontId="19" fillId="0" borderId="1" xfId="1" applyFont="1" applyBorder="1" applyAlignment="1">
      <alignment vertical="center"/>
    </xf>
    <xf numFmtId="165" fontId="19" fillId="0" borderId="1" xfId="3" applyNumberFormat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43" fontId="17" fillId="0" borderId="1" xfId="1" applyFont="1" applyBorder="1" applyAlignment="1">
      <alignment vertical="center"/>
    </xf>
    <xf numFmtId="165" fontId="16" fillId="0" borderId="1" xfId="3" applyNumberFormat="1" applyFont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43" fontId="16" fillId="0" borderId="1" xfId="1" applyFont="1" applyBorder="1" applyAlignment="1">
      <alignment horizontal="center" vertical="center"/>
    </xf>
    <xf numFmtId="0" fontId="18" fillId="0" borderId="1" xfId="4" applyFont="1" applyBorder="1" applyAlignment="1" applyProtection="1">
      <alignment vertical="center" wrapText="1" readingOrder="1"/>
      <protection locked="0"/>
    </xf>
    <xf numFmtId="43" fontId="18" fillId="0" borderId="1" xfId="1" applyFont="1" applyFill="1" applyBorder="1" applyAlignment="1">
      <alignment vertical="center"/>
    </xf>
    <xf numFmtId="43" fontId="16" fillId="0" borderId="1" xfId="1" applyFont="1" applyFill="1" applyBorder="1" applyAlignment="1">
      <alignment vertical="center"/>
    </xf>
    <xf numFmtId="43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3" fontId="18" fillId="0" borderId="1" xfId="1" applyFont="1" applyFill="1" applyBorder="1" applyAlignment="1">
      <alignment horizontal="center" vertical="center"/>
    </xf>
    <xf numFmtId="43" fontId="17" fillId="0" borderId="0" xfId="0" applyNumberFormat="1" applyFont="1" applyAlignment="1">
      <alignment vertical="center"/>
    </xf>
    <xf numFmtId="43" fontId="18" fillId="0" borderId="1" xfId="1" applyFont="1" applyBorder="1" applyAlignment="1">
      <alignment horizontal="center" vertical="center"/>
    </xf>
    <xf numFmtId="165" fontId="19" fillId="0" borderId="1" xfId="3" applyNumberFormat="1" applyFont="1" applyFill="1" applyBorder="1" applyAlignment="1">
      <alignment vertical="center"/>
    </xf>
    <xf numFmtId="164" fontId="18" fillId="0" borderId="1" xfId="1" applyNumberFormat="1" applyFont="1" applyBorder="1" applyAlignment="1">
      <alignment horizontal="center" vertical="center"/>
    </xf>
    <xf numFmtId="43" fontId="18" fillId="0" borderId="0" xfId="1" applyFont="1" applyAlignment="1">
      <alignment vertical="center"/>
    </xf>
    <xf numFmtId="0" fontId="16" fillId="2" borderId="1" xfId="4" applyFont="1" applyFill="1" applyBorder="1" applyAlignment="1">
      <alignment vertical="center" wrapText="1"/>
    </xf>
    <xf numFmtId="43" fontId="17" fillId="0" borderId="1" xfId="1" applyFont="1" applyFill="1" applyBorder="1" applyAlignment="1">
      <alignment vertical="center"/>
    </xf>
    <xf numFmtId="43" fontId="19" fillId="0" borderId="0" xfId="1" applyFont="1" applyAlignment="1">
      <alignment vertical="center"/>
    </xf>
    <xf numFmtId="43" fontId="17" fillId="0" borderId="0" xfId="1" applyFont="1" applyFill="1" applyAlignment="1">
      <alignment vertical="center"/>
    </xf>
    <xf numFmtId="166" fontId="16" fillId="0" borderId="1" xfId="1" applyNumberFormat="1" applyFont="1" applyFill="1" applyBorder="1" applyAlignment="1">
      <alignment horizontal="center" vertical="center"/>
    </xf>
    <xf numFmtId="166" fontId="18" fillId="0" borderId="1" xfId="1" applyNumberFormat="1" applyFont="1" applyFill="1" applyBorder="1" applyAlignment="1">
      <alignment horizontal="center" vertical="center"/>
    </xf>
    <xf numFmtId="166" fontId="16" fillId="2" borderId="1" xfId="1" applyNumberFormat="1" applyFont="1" applyFill="1" applyBorder="1" applyAlignment="1">
      <alignment horizontal="center" vertical="center" wrapText="1"/>
    </xf>
    <xf numFmtId="166" fontId="16" fillId="2" borderId="1" xfId="2" applyNumberFormat="1" applyFont="1" applyFill="1" applyBorder="1" applyAlignment="1">
      <alignment horizontal="center" vertical="center" wrapText="1"/>
    </xf>
    <xf numFmtId="166" fontId="19" fillId="2" borderId="1" xfId="6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/>
    </xf>
    <xf numFmtId="166" fontId="19" fillId="0" borderId="1" xfId="3" applyNumberFormat="1" applyFont="1" applyFill="1" applyBorder="1" applyAlignment="1">
      <alignment vertical="center"/>
    </xf>
    <xf numFmtId="166" fontId="18" fillId="0" borderId="1" xfId="1" applyNumberFormat="1" applyFont="1" applyFill="1" applyBorder="1" applyAlignment="1">
      <alignment vertical="center"/>
    </xf>
    <xf numFmtId="165" fontId="17" fillId="0" borderId="1" xfId="3" applyNumberFormat="1" applyFont="1" applyBorder="1" applyAlignment="1">
      <alignment vertical="center"/>
    </xf>
    <xf numFmtId="166" fontId="17" fillId="0" borderId="1" xfId="1" applyNumberFormat="1" applyFont="1" applyBorder="1" applyAlignment="1">
      <alignment vertical="center"/>
    </xf>
    <xf numFmtId="166" fontId="17" fillId="0" borderId="1" xfId="3" applyNumberFormat="1" applyFont="1" applyFill="1" applyBorder="1" applyAlignment="1">
      <alignment vertical="center"/>
    </xf>
    <xf numFmtId="165" fontId="17" fillId="0" borderId="1" xfId="3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165" fontId="16" fillId="2" borderId="1" xfId="6" applyNumberFormat="1" applyFont="1" applyFill="1" applyBorder="1" applyAlignment="1">
      <alignment horizontal="center" vertical="center" wrapText="1"/>
    </xf>
    <xf numFmtId="165" fontId="16" fillId="0" borderId="1" xfId="3" applyNumberFormat="1" applyFont="1" applyBorder="1" applyAlignment="1">
      <alignment vertical="center"/>
    </xf>
    <xf numFmtId="165" fontId="18" fillId="0" borderId="1" xfId="3" applyNumberFormat="1" applyFont="1" applyBorder="1" applyAlignment="1">
      <alignment vertical="center"/>
    </xf>
    <xf numFmtId="164" fontId="18" fillId="0" borderId="0" xfId="1" applyNumberFormat="1" applyFont="1" applyAlignment="1">
      <alignment vertical="center"/>
    </xf>
    <xf numFmtId="165" fontId="16" fillId="0" borderId="1" xfId="3" applyNumberFormat="1" applyFont="1" applyFill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5" fontId="18" fillId="0" borderId="0" xfId="3" applyNumberFormat="1" applyFont="1" applyAlignment="1">
      <alignment vertical="center"/>
    </xf>
    <xf numFmtId="165" fontId="18" fillId="0" borderId="1" xfId="3" applyNumberFormat="1" applyFont="1" applyBorder="1" applyAlignment="1">
      <alignment horizontal="center" vertical="center"/>
    </xf>
    <xf numFmtId="43" fontId="18" fillId="0" borderId="1" xfId="1" applyFont="1" applyBorder="1" applyAlignment="1">
      <alignment vertical="center"/>
    </xf>
    <xf numFmtId="166" fontId="18" fillId="0" borderId="2" xfId="1" applyNumberFormat="1" applyFont="1" applyFill="1" applyBorder="1" applyAlignment="1">
      <alignment vertical="center"/>
    </xf>
    <xf numFmtId="0" fontId="20" fillId="0" borderId="1" xfId="4" applyFont="1" applyBorder="1" applyAlignment="1" applyProtection="1">
      <alignment vertical="center" wrapText="1" readingOrder="1"/>
      <protection locked="0"/>
    </xf>
    <xf numFmtId="166" fontId="18" fillId="4" borderId="2" xfId="1" applyNumberFormat="1" applyFont="1" applyFill="1" applyBorder="1" applyAlignment="1">
      <alignment vertical="center"/>
    </xf>
    <xf numFmtId="166" fontId="18" fillId="4" borderId="1" xfId="1" applyNumberFormat="1" applyFont="1" applyFill="1" applyBorder="1" applyAlignment="1">
      <alignment vertical="center"/>
    </xf>
    <xf numFmtId="166" fontId="16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vertical="center"/>
    </xf>
    <xf numFmtId="166" fontId="16" fillId="0" borderId="1" xfId="1" applyNumberFormat="1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vertical="center"/>
    </xf>
    <xf numFmtId="0" fontId="14" fillId="0" borderId="0" xfId="9" quotePrefix="1" applyFont="1" applyAlignment="1">
      <alignment vertical="top"/>
    </xf>
    <xf numFmtId="0" fontId="14" fillId="0" borderId="0" xfId="9" applyFont="1" applyAlignment="1">
      <alignment vertical="top"/>
    </xf>
    <xf numFmtId="0" fontId="13" fillId="0" borderId="0" xfId="7" quotePrefix="1" applyFont="1">
      <alignment horizontal="left" vertical="top"/>
    </xf>
    <xf numFmtId="0" fontId="13" fillId="0" borderId="0" xfId="7" quotePrefix="1" applyFont="1" applyAlignment="1">
      <alignment vertical="top"/>
    </xf>
    <xf numFmtId="0" fontId="13" fillId="0" borderId="0" xfId="7" applyFont="1" applyAlignment="1">
      <alignment vertical="top"/>
    </xf>
    <xf numFmtId="0" fontId="13" fillId="0" borderId="0" xfId="14" applyFont="1" applyAlignment="1">
      <alignment vertical="top"/>
    </xf>
    <xf numFmtId="0" fontId="13" fillId="0" borderId="0" xfId="8" quotePrefix="1" applyFont="1" applyAlignment="1">
      <alignment vertical="top"/>
    </xf>
    <xf numFmtId="0" fontId="13" fillId="0" borderId="0" xfId="8" applyFont="1" applyAlignment="1">
      <alignment vertical="top"/>
    </xf>
    <xf numFmtId="0" fontId="13" fillId="0" borderId="0" xfId="15" quotePrefix="1" applyFont="1" applyAlignment="1">
      <alignment horizontal="left" vertical="top"/>
    </xf>
    <xf numFmtId="0" fontId="13" fillId="0" borderId="0" xfId="15" quotePrefix="1" applyFont="1" applyAlignment="1">
      <alignment vertical="top"/>
    </xf>
    <xf numFmtId="0" fontId="13" fillId="0" borderId="0" xfId="15" applyFont="1" applyAlignment="1">
      <alignment vertical="top"/>
    </xf>
    <xf numFmtId="0" fontId="15" fillId="0" borderId="0" xfId="10" applyFont="1" applyAlignment="1">
      <alignment vertical="top"/>
    </xf>
    <xf numFmtId="0" fontId="14" fillId="0" borderId="0" xfId="9" quotePrefix="1" applyFont="1">
      <alignment horizontal="left" vertical="top"/>
    </xf>
    <xf numFmtId="0" fontId="15" fillId="0" borderId="0" xfId="16" quotePrefix="1" applyFont="1" applyAlignment="1">
      <alignment horizontal="left" vertical="top"/>
    </xf>
    <xf numFmtId="0" fontId="15" fillId="0" borderId="0" xfId="16" quotePrefix="1" applyFont="1" applyAlignment="1">
      <alignment vertical="top"/>
    </xf>
    <xf numFmtId="0" fontId="14" fillId="0" borderId="0" xfId="11" applyFont="1" applyAlignment="1">
      <alignment vertical="top"/>
    </xf>
    <xf numFmtId="0" fontId="14" fillId="0" borderId="0" xfId="19" quotePrefix="1" applyFont="1" applyAlignment="1">
      <alignment horizontal="left" vertical="top"/>
    </xf>
    <xf numFmtId="0" fontId="14" fillId="0" borderId="0" xfId="19" quotePrefix="1" applyFont="1" applyAlignment="1">
      <alignment vertical="top"/>
    </xf>
    <xf numFmtId="0" fontId="14" fillId="0" borderId="0" xfId="19" applyFont="1" applyAlignment="1">
      <alignment vertical="top"/>
    </xf>
    <xf numFmtId="43" fontId="15" fillId="0" borderId="0" xfId="10" applyNumberFormat="1" applyFont="1" applyAlignment="1">
      <alignment vertical="top"/>
    </xf>
    <xf numFmtId="43" fontId="16" fillId="0" borderId="0" xfId="1" applyFont="1" applyFill="1" applyBorder="1" applyAlignment="1" applyProtection="1">
      <alignment horizontal="center" vertical="center" wrapText="1" readingOrder="1"/>
      <protection locked="0"/>
    </xf>
    <xf numFmtId="43" fontId="18" fillId="0" borderId="0" xfId="1" applyFont="1" applyFill="1" applyBorder="1" applyAlignment="1" applyProtection="1">
      <alignment horizontal="center" vertical="center" wrapText="1" readingOrder="1"/>
      <protection locked="0"/>
    </xf>
    <xf numFmtId="43" fontId="18" fillId="0" borderId="0" xfId="1" applyFont="1" applyFill="1" applyBorder="1" applyAlignment="1">
      <alignment horizontal="center" vertical="center"/>
    </xf>
    <xf numFmtId="43" fontId="14" fillId="0" borderId="0" xfId="11" applyNumberFormat="1" applyFont="1" applyAlignment="1">
      <alignment vertical="top"/>
    </xf>
    <xf numFmtId="166" fontId="19" fillId="0" borderId="1" xfId="1" applyNumberFormat="1" applyFont="1" applyFill="1" applyBorder="1" applyAlignment="1">
      <alignment vertical="center"/>
    </xf>
    <xf numFmtId="165" fontId="16" fillId="0" borderId="1" xfId="3" applyNumberFormat="1" applyFont="1" applyFill="1" applyBorder="1" applyAlignment="1">
      <alignment horizontal="center" vertical="center"/>
    </xf>
    <xf numFmtId="165" fontId="18" fillId="0" borderId="1" xfId="3" applyNumberFormat="1" applyFont="1" applyFill="1" applyBorder="1" applyAlignment="1">
      <alignment vertical="center"/>
    </xf>
    <xf numFmtId="165" fontId="18" fillId="0" borderId="1" xfId="3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</cellXfs>
  <cellStyles count="26">
    <cellStyle name="Moeda" xfId="2" builtinId="4"/>
    <cellStyle name="Normal" xfId="0" builtinId="0"/>
    <cellStyle name="Normal 2" xfId="4" xr:uid="{00000000-0005-0000-0000-000002000000}"/>
    <cellStyle name="Normal 2 2" xfId="5" xr:uid="{00000000-0005-0000-0000-000003000000}"/>
    <cellStyle name="Normal 3" xfId="25" xr:uid="{00000000-0005-0000-0000-000004000000}"/>
    <cellStyle name="Porcentagem" xfId="3" builtinId="5"/>
    <cellStyle name="S0" xfId="13" xr:uid="{00000000-0005-0000-0000-000006000000}"/>
    <cellStyle name="S1" xfId="9" xr:uid="{00000000-0005-0000-0000-000007000000}"/>
    <cellStyle name="S10" xfId="19" xr:uid="{00000000-0005-0000-0000-000008000000}"/>
    <cellStyle name="S11" xfId="17" xr:uid="{00000000-0005-0000-0000-000009000000}"/>
    <cellStyle name="S12" xfId="18" xr:uid="{00000000-0005-0000-0000-00000A000000}"/>
    <cellStyle name="S13" xfId="20" xr:uid="{00000000-0005-0000-0000-00000B000000}"/>
    <cellStyle name="S14" xfId="21" xr:uid="{00000000-0005-0000-0000-00000C000000}"/>
    <cellStyle name="S15" xfId="22" xr:uid="{00000000-0005-0000-0000-00000D000000}"/>
    <cellStyle name="S16" xfId="23" xr:uid="{00000000-0005-0000-0000-00000E000000}"/>
    <cellStyle name="S17" xfId="24" xr:uid="{00000000-0005-0000-0000-00000F000000}"/>
    <cellStyle name="S2" xfId="12" xr:uid="{00000000-0005-0000-0000-000010000000}"/>
    <cellStyle name="S3" xfId="7" xr:uid="{00000000-0005-0000-0000-000011000000}"/>
    <cellStyle name="S4" xfId="14" xr:uid="{00000000-0005-0000-0000-000012000000}"/>
    <cellStyle name="S5" xfId="8" xr:uid="{00000000-0005-0000-0000-000013000000}"/>
    <cellStyle name="S6" xfId="15" xr:uid="{00000000-0005-0000-0000-000014000000}"/>
    <cellStyle name="S7" xfId="10" xr:uid="{00000000-0005-0000-0000-000015000000}"/>
    <cellStyle name="S8" xfId="16" xr:uid="{00000000-0005-0000-0000-000016000000}"/>
    <cellStyle name="S9" xfId="11" xr:uid="{00000000-0005-0000-0000-000017000000}"/>
    <cellStyle name="Vírgula" xfId="1" builtinId="3"/>
    <cellStyle name="Vírgula 2" xfId="6" xr:uid="{00000000-0005-0000-0000-000019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1"/>
  <sheetViews>
    <sheetView showGridLines="0" tabSelected="1" view="pageBreakPreview" zoomScale="60" zoomScaleNormal="90" workbookViewId="0">
      <pane ySplit="6" topLeftCell="A164" activePane="bottomLeft" state="frozen"/>
      <selection pane="bottomLeft" activeCell="Z177" sqref="Z177"/>
    </sheetView>
  </sheetViews>
  <sheetFormatPr defaultColWidth="9.109375" defaultRowHeight="12" x14ac:dyDescent="0.3"/>
  <cols>
    <col min="1" max="1" width="8" style="14" bestFit="1" customWidth="1"/>
    <col min="2" max="2" width="40" style="61" customWidth="1"/>
    <col min="3" max="3" width="18.33203125" style="102" customWidth="1"/>
    <col min="4" max="4" width="12.44140625" style="10" hidden="1" customWidth="1"/>
    <col min="5" max="5" width="12.6640625" style="10" hidden="1" customWidth="1"/>
    <col min="6" max="6" width="15.77734375" style="7" customWidth="1"/>
    <col min="7" max="7" width="0.21875" style="10" customWidth="1"/>
    <col min="8" max="8" width="15.21875" style="11" customWidth="1"/>
    <col min="9" max="9" width="12.6640625" style="7" bestFit="1" customWidth="1"/>
    <col min="10" max="10" width="5.33203125" style="10" hidden="1" customWidth="1"/>
    <col min="11" max="11" width="6.33203125" style="7" hidden="1" customWidth="1"/>
    <col min="12" max="12" width="5.88671875" style="7" hidden="1" customWidth="1"/>
    <col min="13" max="13" width="7.21875" style="12" hidden="1" customWidth="1"/>
    <col min="14" max="14" width="12.6640625" style="11" hidden="1" customWidth="1"/>
    <col min="15" max="15" width="12.6640625" style="14" hidden="1" customWidth="1"/>
    <col min="16" max="16" width="9.21875" style="7" hidden="1" customWidth="1"/>
    <col min="17" max="17" width="8.5546875" style="7" hidden="1" customWidth="1"/>
    <col min="18" max="18" width="9.88671875" style="7" hidden="1" customWidth="1"/>
    <col min="19" max="19" width="9.44140625" style="7" hidden="1" customWidth="1"/>
    <col min="20" max="20" width="12.6640625" style="47" hidden="1" customWidth="1"/>
    <col min="21" max="21" width="10.6640625" style="13" hidden="1" customWidth="1"/>
    <col min="22" max="22" width="13.5546875" style="11" bestFit="1" customWidth="1"/>
    <col min="23" max="23" width="9.44140625" style="69" customWidth="1"/>
    <col min="24" max="26" width="11.33203125" style="14" bestFit="1" customWidth="1"/>
    <col min="27" max="27" width="8.109375" style="14" bestFit="1" customWidth="1"/>
    <col min="28" max="28" width="10.88671875" style="14" bestFit="1" customWidth="1"/>
    <col min="29" max="29" width="8.109375" style="14" bestFit="1" customWidth="1"/>
    <col min="30" max="30" width="10.88671875" style="14" bestFit="1" customWidth="1"/>
    <col min="31" max="31" width="8.109375" style="14" bestFit="1" customWidth="1"/>
    <col min="32" max="16384" width="9.109375" style="14"/>
  </cols>
  <sheetData>
    <row r="1" spans="1:32" s="7" customFormat="1" x14ac:dyDescent="0.3">
      <c r="A1" s="108" t="s">
        <v>893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32" s="7" customFormat="1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32" s="7" customFormat="1" x14ac:dyDescent="0.3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32" ht="24" x14ac:dyDescent="0.3">
      <c r="A4" s="8"/>
      <c r="B4" s="9" t="s">
        <v>2</v>
      </c>
      <c r="C4" s="100"/>
    </row>
    <row r="5" spans="1:32" x14ac:dyDescent="0.3">
      <c r="A5" s="8"/>
      <c r="B5" s="8"/>
      <c r="C5" s="101"/>
    </row>
    <row r="6" spans="1:32" ht="36" x14ac:dyDescent="0.3">
      <c r="A6" s="15"/>
      <c r="B6" s="45" t="s">
        <v>3</v>
      </c>
      <c r="C6" s="16" t="s">
        <v>894</v>
      </c>
      <c r="D6" s="16" t="s">
        <v>4</v>
      </c>
      <c r="E6" s="16" t="s">
        <v>5</v>
      </c>
      <c r="F6" s="17" t="s">
        <v>6</v>
      </c>
      <c r="G6" s="16" t="s">
        <v>7</v>
      </c>
      <c r="H6" s="18" t="s">
        <v>962</v>
      </c>
      <c r="I6" s="19" t="s">
        <v>963</v>
      </c>
      <c r="J6" s="16" t="s">
        <v>8</v>
      </c>
      <c r="K6" s="17" t="s">
        <v>9</v>
      </c>
      <c r="L6" s="17" t="s">
        <v>10</v>
      </c>
      <c r="M6" s="20" t="s">
        <v>11</v>
      </c>
      <c r="N6" s="18" t="s">
        <v>12</v>
      </c>
      <c r="O6" s="62" t="s">
        <v>13</v>
      </c>
      <c r="P6" s="17" t="s">
        <v>14</v>
      </c>
      <c r="Q6" s="17" t="s">
        <v>15</v>
      </c>
      <c r="R6" s="17" t="s">
        <v>16</v>
      </c>
      <c r="S6" s="17" t="s">
        <v>17</v>
      </c>
      <c r="T6" s="18" t="s">
        <v>18</v>
      </c>
      <c r="U6" s="21" t="s">
        <v>19</v>
      </c>
      <c r="V6" s="18" t="s">
        <v>20</v>
      </c>
      <c r="W6" s="22" t="s">
        <v>895</v>
      </c>
    </row>
    <row r="7" spans="1:32" x14ac:dyDescent="0.3">
      <c r="A7" s="23" t="s">
        <v>21</v>
      </c>
      <c r="B7" s="23" t="s">
        <v>22</v>
      </c>
      <c r="C7" s="24">
        <f>C8+C9+C16</f>
        <v>123159350.56</v>
      </c>
      <c r="D7" s="24">
        <f>D8+D9+D16</f>
        <v>4298571.7299999995</v>
      </c>
      <c r="E7" s="24">
        <f>E8+E9+E16</f>
        <v>4225087.6499999994</v>
      </c>
      <c r="F7" s="24">
        <f>F8+F9+F16</f>
        <v>4225087.6499999994</v>
      </c>
      <c r="G7" s="24">
        <f>G8+G9+G16</f>
        <v>0</v>
      </c>
      <c r="H7" s="25">
        <f>SUM(D7:G7)</f>
        <v>12748747.029999997</v>
      </c>
      <c r="I7" s="26">
        <f>IF(C7=0,"-",H7/C7)</f>
        <v>0.10351424371785026</v>
      </c>
      <c r="J7" s="24">
        <f>J8+J9+J16</f>
        <v>0</v>
      </c>
      <c r="K7" s="24">
        <f>K8+K9+K16</f>
        <v>0</v>
      </c>
      <c r="L7" s="24">
        <f>L8+L9+L16</f>
        <v>0</v>
      </c>
      <c r="M7" s="24">
        <f>M8+M9+M16</f>
        <v>0</v>
      </c>
      <c r="N7" s="25">
        <f>SUM(J7:M7)</f>
        <v>0</v>
      </c>
      <c r="O7" s="63">
        <f>IF(C7=0,"-",N7/C7)</f>
        <v>0</v>
      </c>
      <c r="P7" s="24">
        <f>P8+P9+P16</f>
        <v>0</v>
      </c>
      <c r="Q7" s="24">
        <f>Q8+Q9+Q16</f>
        <v>0</v>
      </c>
      <c r="R7" s="24">
        <f>R8+R9+R16</f>
        <v>0</v>
      </c>
      <c r="S7" s="24">
        <f>S8+S9+S16</f>
        <v>0</v>
      </c>
      <c r="T7" s="25">
        <f>SUM(P7:S7)</f>
        <v>0</v>
      </c>
      <c r="U7" s="26">
        <f>IF(C7=0,"-",T7/C7)</f>
        <v>0</v>
      </c>
      <c r="V7" s="28">
        <f>H7+N7+T7</f>
        <v>12748747.029999997</v>
      </c>
      <c r="W7" s="29">
        <f>IF(C7=0,"-",V7/C7)</f>
        <v>0.10351424371785026</v>
      </c>
      <c r="X7" s="30"/>
      <c r="Y7" s="30"/>
      <c r="Z7" s="30"/>
      <c r="AA7" s="30"/>
      <c r="AB7" s="30"/>
      <c r="AC7" s="30"/>
      <c r="AD7" s="30"/>
      <c r="AE7" s="31"/>
      <c r="AF7" s="30"/>
    </row>
    <row r="8" spans="1:32" x14ac:dyDescent="0.3">
      <c r="A8" s="23" t="s">
        <v>23</v>
      </c>
      <c r="B8" s="23" t="s">
        <v>24</v>
      </c>
      <c r="C8" s="24">
        <v>78225000</v>
      </c>
      <c r="D8" s="24">
        <f>3885548.58</f>
        <v>3885548.58</v>
      </c>
      <c r="E8" s="24">
        <v>3885548.58</v>
      </c>
      <c r="F8" s="24">
        <v>3885548.58</v>
      </c>
      <c r="G8" s="24"/>
      <c r="H8" s="25">
        <f t="shared" ref="H8:H29" si="0">SUM(D8:G8)</f>
        <v>11656645.74</v>
      </c>
      <c r="I8" s="26">
        <f t="shared" ref="I8:I29" si="1">IF(C8=0,"-",H8/C8)</f>
        <v>0.14901432713326943</v>
      </c>
      <c r="J8" s="24"/>
      <c r="K8" s="24"/>
      <c r="L8" s="24"/>
      <c r="M8" s="24"/>
      <c r="N8" s="25">
        <f t="shared" ref="N8:N29" si="2">SUM(J8:M8)</f>
        <v>0</v>
      </c>
      <c r="O8" s="63">
        <f t="shared" ref="O8:O29" si="3">IF(C8=0,"-",N8/C8)</f>
        <v>0</v>
      </c>
      <c r="P8" s="24"/>
      <c r="Q8" s="24"/>
      <c r="R8" s="24"/>
      <c r="S8" s="24"/>
      <c r="T8" s="25">
        <f t="shared" ref="T8:T29" si="4">SUM(P8:S8)</f>
        <v>0</v>
      </c>
      <c r="U8" s="26">
        <f t="shared" ref="U8:U29" si="5">IF(C8=0,"-",T8/C8)</f>
        <v>0</v>
      </c>
      <c r="V8" s="28">
        <f t="shared" ref="V8:V29" si="6">H8+N8+T8</f>
        <v>11656645.74</v>
      </c>
      <c r="W8" s="29">
        <f t="shared" ref="W8:W29" si="7">IF(C8=0,"-",V8/C8)</f>
        <v>0.14901432713326943</v>
      </c>
      <c r="X8" s="30"/>
      <c r="Y8" s="30"/>
      <c r="Z8" s="30"/>
      <c r="AA8" s="30"/>
      <c r="AB8" s="30"/>
      <c r="AC8" s="30"/>
      <c r="AD8" s="30"/>
      <c r="AE8" s="31"/>
    </row>
    <row r="9" spans="1:32" x14ac:dyDescent="0.3">
      <c r="A9" s="23" t="s">
        <v>25</v>
      </c>
      <c r="B9" s="23" t="s">
        <v>26</v>
      </c>
      <c r="C9" s="49">
        <f>SUM(C10:C15)</f>
        <v>-782250</v>
      </c>
      <c r="D9" s="49">
        <f>SUM(D10:D15)</f>
        <v>-38855.49</v>
      </c>
      <c r="E9" s="32">
        <f>SUM(E10:E15)</f>
        <v>-38855.49</v>
      </c>
      <c r="F9" s="32">
        <f>SUM(F10:F15)</f>
        <v>-38855.49</v>
      </c>
      <c r="G9" s="32">
        <f>SUM(G10:G15)</f>
        <v>0</v>
      </c>
      <c r="H9" s="49">
        <f t="shared" si="0"/>
        <v>-116566.47</v>
      </c>
      <c r="I9" s="26">
        <f t="shared" si="1"/>
        <v>0.14901434324065196</v>
      </c>
      <c r="J9" s="49">
        <f>SUM(J10:J15)</f>
        <v>0</v>
      </c>
      <c r="K9" s="49">
        <f>SUM(K10:K15)</f>
        <v>0</v>
      </c>
      <c r="L9" s="49">
        <f>SUM(L10:L15)</f>
        <v>0</v>
      </c>
      <c r="M9" s="49">
        <f>SUM(M10:M15)</f>
        <v>0</v>
      </c>
      <c r="N9" s="49">
        <f t="shared" si="2"/>
        <v>0</v>
      </c>
      <c r="O9" s="63">
        <f t="shared" si="3"/>
        <v>0</v>
      </c>
      <c r="P9" s="49">
        <f>SUM(P10:P15)</f>
        <v>0</v>
      </c>
      <c r="Q9" s="49">
        <f>SUM(Q10:Q15)</f>
        <v>0</v>
      </c>
      <c r="R9" s="49">
        <f>SUM(R10:R15)</f>
        <v>0</v>
      </c>
      <c r="S9" s="76">
        <f>SUM(S10:S15)</f>
        <v>0</v>
      </c>
      <c r="T9" s="49">
        <f t="shared" si="4"/>
        <v>0</v>
      </c>
      <c r="U9" s="26">
        <f t="shared" si="5"/>
        <v>0</v>
      </c>
      <c r="V9" s="58">
        <f t="shared" si="6"/>
        <v>-116566.47</v>
      </c>
      <c r="W9" s="29">
        <f t="shared" si="7"/>
        <v>0.14901434324065196</v>
      </c>
      <c r="X9" s="30"/>
      <c r="Y9" s="30"/>
      <c r="Z9" s="30"/>
      <c r="AA9" s="30"/>
      <c r="AB9" s="30"/>
      <c r="AC9" s="30"/>
      <c r="AD9" s="30"/>
      <c r="AE9" s="31"/>
    </row>
    <row r="10" spans="1:32" x14ac:dyDescent="0.3">
      <c r="A10" s="33" t="s">
        <v>27</v>
      </c>
      <c r="B10" s="33" t="s">
        <v>28</v>
      </c>
      <c r="C10" s="34">
        <v>0</v>
      </c>
      <c r="D10" s="34">
        <v>0</v>
      </c>
      <c r="E10" s="71">
        <v>0</v>
      </c>
      <c r="F10" s="71">
        <v>0</v>
      </c>
      <c r="G10" s="71"/>
      <c r="H10" s="25">
        <f t="shared" si="0"/>
        <v>0</v>
      </c>
      <c r="I10" s="26" t="str">
        <f t="shared" si="1"/>
        <v>-</v>
      </c>
      <c r="J10" s="71"/>
      <c r="K10" s="71"/>
      <c r="L10" s="34"/>
      <c r="M10" s="71"/>
      <c r="N10" s="25">
        <f t="shared" si="2"/>
        <v>0</v>
      </c>
      <c r="O10" s="63" t="str">
        <f t="shared" si="3"/>
        <v>-</v>
      </c>
      <c r="P10" s="71"/>
      <c r="Q10" s="71"/>
      <c r="R10" s="71"/>
      <c r="S10" s="77"/>
      <c r="T10" s="25">
        <f t="shared" si="4"/>
        <v>0</v>
      </c>
      <c r="U10" s="26" t="str">
        <f t="shared" si="5"/>
        <v>-</v>
      </c>
      <c r="V10" s="28">
        <f t="shared" si="6"/>
        <v>0</v>
      </c>
      <c r="W10" s="29" t="str">
        <f t="shared" si="7"/>
        <v>-</v>
      </c>
      <c r="X10" s="30"/>
      <c r="Y10" s="30"/>
      <c r="Z10" s="30"/>
      <c r="AA10" s="30"/>
      <c r="AB10" s="30"/>
      <c r="AC10" s="30"/>
      <c r="AD10" s="30"/>
      <c r="AE10" s="31"/>
    </row>
    <row r="11" spans="1:32" x14ac:dyDescent="0.3">
      <c r="A11" s="33" t="s">
        <v>29</v>
      </c>
      <c r="B11" s="33" t="s">
        <v>30</v>
      </c>
      <c r="C11" s="34">
        <v>0</v>
      </c>
      <c r="D11" s="34">
        <v>0</v>
      </c>
      <c r="E11" s="34">
        <v>0</v>
      </c>
      <c r="F11" s="34">
        <v>0</v>
      </c>
      <c r="G11" s="34"/>
      <c r="H11" s="25">
        <f t="shared" si="0"/>
        <v>0</v>
      </c>
      <c r="I11" s="26" t="str">
        <f t="shared" si="1"/>
        <v>-</v>
      </c>
      <c r="J11" s="34"/>
      <c r="K11" s="34"/>
      <c r="L11" s="34"/>
      <c r="M11" s="34"/>
      <c r="N11" s="25">
        <f t="shared" si="2"/>
        <v>0</v>
      </c>
      <c r="O11" s="63" t="str">
        <f t="shared" si="3"/>
        <v>-</v>
      </c>
      <c r="P11" s="34"/>
      <c r="Q11" s="34"/>
      <c r="R11" s="34"/>
      <c r="S11" s="56"/>
      <c r="T11" s="25">
        <f t="shared" si="4"/>
        <v>0</v>
      </c>
      <c r="U11" s="26" t="str">
        <f t="shared" si="5"/>
        <v>-</v>
      </c>
      <c r="V11" s="28">
        <f t="shared" si="6"/>
        <v>0</v>
      </c>
      <c r="W11" s="29" t="str">
        <f t="shared" si="7"/>
        <v>-</v>
      </c>
      <c r="X11" s="30"/>
      <c r="Y11" s="30"/>
      <c r="Z11" s="30"/>
      <c r="AA11" s="30"/>
      <c r="AB11" s="30"/>
      <c r="AC11" s="30"/>
      <c r="AD11" s="30"/>
      <c r="AE11" s="31"/>
    </row>
    <row r="12" spans="1:32" x14ac:dyDescent="0.3">
      <c r="A12" s="33" t="s">
        <v>31</v>
      </c>
      <c r="B12" s="33" t="s">
        <v>32</v>
      </c>
      <c r="C12" s="50">
        <v>-782250</v>
      </c>
      <c r="D12" s="50">
        <f>-38855.49</f>
        <v>-38855.49</v>
      </c>
      <c r="E12" s="50">
        <v>-38855.49</v>
      </c>
      <c r="F12" s="50">
        <v>-38855.49</v>
      </c>
      <c r="G12" s="50"/>
      <c r="H12" s="49">
        <f t="shared" si="0"/>
        <v>-116566.47</v>
      </c>
      <c r="I12" s="26">
        <f t="shared" si="1"/>
        <v>0.14901434324065196</v>
      </c>
      <c r="J12" s="50"/>
      <c r="K12" s="50"/>
      <c r="L12" s="50"/>
      <c r="M12" s="50"/>
      <c r="N12" s="50">
        <f t="shared" si="2"/>
        <v>0</v>
      </c>
      <c r="O12" s="64">
        <f t="shared" si="3"/>
        <v>0</v>
      </c>
      <c r="P12" s="50"/>
      <c r="Q12" s="50"/>
      <c r="R12" s="50"/>
      <c r="S12" s="50"/>
      <c r="T12" s="50">
        <f t="shared" si="4"/>
        <v>0</v>
      </c>
      <c r="U12" s="57">
        <f t="shared" si="5"/>
        <v>0</v>
      </c>
      <c r="V12" s="58">
        <f t="shared" si="6"/>
        <v>-116566.47</v>
      </c>
      <c r="W12" s="70">
        <f t="shared" si="7"/>
        <v>0.14901434324065196</v>
      </c>
      <c r="X12" s="30"/>
      <c r="Y12" s="30"/>
      <c r="Z12" s="30"/>
      <c r="AA12" s="30"/>
      <c r="AB12" s="30"/>
      <c r="AC12" s="30"/>
      <c r="AD12" s="30"/>
      <c r="AE12" s="31"/>
    </row>
    <row r="13" spans="1:32" x14ac:dyDescent="0.3">
      <c r="A13" s="33" t="s">
        <v>33</v>
      </c>
      <c r="B13" s="33" t="s">
        <v>34</v>
      </c>
      <c r="C13" s="34">
        <v>0</v>
      </c>
      <c r="D13" s="34">
        <v>0</v>
      </c>
      <c r="E13" s="34">
        <v>0</v>
      </c>
      <c r="F13" s="34">
        <v>0</v>
      </c>
      <c r="G13" s="34"/>
      <c r="H13" s="25">
        <f t="shared" si="0"/>
        <v>0</v>
      </c>
      <c r="I13" s="26" t="str">
        <f t="shared" si="1"/>
        <v>-</v>
      </c>
      <c r="J13" s="34"/>
      <c r="K13" s="34"/>
      <c r="L13" s="34"/>
      <c r="M13" s="34"/>
      <c r="N13" s="28">
        <f t="shared" si="2"/>
        <v>0</v>
      </c>
      <c r="O13" s="64" t="str">
        <f t="shared" si="3"/>
        <v>-</v>
      </c>
      <c r="P13" s="34"/>
      <c r="Q13" s="34"/>
      <c r="R13" s="34"/>
      <c r="S13" s="56"/>
      <c r="T13" s="28">
        <f t="shared" si="4"/>
        <v>0</v>
      </c>
      <c r="U13" s="57" t="str">
        <f t="shared" si="5"/>
        <v>-</v>
      </c>
      <c r="V13" s="28">
        <f t="shared" si="6"/>
        <v>0</v>
      </c>
      <c r="W13" s="70" t="str">
        <f t="shared" si="7"/>
        <v>-</v>
      </c>
      <c r="X13" s="30"/>
      <c r="Y13" s="30"/>
      <c r="Z13" s="30"/>
      <c r="AA13" s="30"/>
      <c r="AB13" s="30"/>
      <c r="AC13" s="30"/>
      <c r="AD13" s="30"/>
      <c r="AE13" s="31"/>
    </row>
    <row r="14" spans="1:32" x14ac:dyDescent="0.3">
      <c r="A14" s="33" t="s">
        <v>35</v>
      </c>
      <c r="B14" s="33" t="s">
        <v>36</v>
      </c>
      <c r="C14" s="34">
        <v>0</v>
      </c>
      <c r="D14" s="34">
        <v>0</v>
      </c>
      <c r="E14" s="34">
        <v>0</v>
      </c>
      <c r="F14" s="34">
        <v>0</v>
      </c>
      <c r="G14" s="34"/>
      <c r="H14" s="25">
        <f t="shared" si="0"/>
        <v>0</v>
      </c>
      <c r="I14" s="26" t="str">
        <f t="shared" si="1"/>
        <v>-</v>
      </c>
      <c r="J14" s="34"/>
      <c r="K14" s="34"/>
      <c r="L14" s="34"/>
      <c r="M14" s="34"/>
      <c r="N14" s="25">
        <f t="shared" si="2"/>
        <v>0</v>
      </c>
      <c r="O14" s="63" t="str">
        <f t="shared" si="3"/>
        <v>-</v>
      </c>
      <c r="P14" s="34"/>
      <c r="Q14" s="34"/>
      <c r="R14" s="34"/>
      <c r="S14" s="56"/>
      <c r="T14" s="25">
        <f t="shared" si="4"/>
        <v>0</v>
      </c>
      <c r="U14" s="26" t="str">
        <f t="shared" si="5"/>
        <v>-</v>
      </c>
      <c r="V14" s="28">
        <f t="shared" si="6"/>
        <v>0</v>
      </c>
      <c r="W14" s="29" t="str">
        <f t="shared" si="7"/>
        <v>-</v>
      </c>
      <c r="X14" s="30"/>
      <c r="Y14" s="30"/>
      <c r="Z14" s="30"/>
      <c r="AA14" s="30"/>
      <c r="AB14" s="30"/>
      <c r="AC14" s="30"/>
      <c r="AD14" s="30"/>
      <c r="AE14" s="31"/>
    </row>
    <row r="15" spans="1:32" x14ac:dyDescent="0.3">
      <c r="A15" s="33" t="s">
        <v>37</v>
      </c>
      <c r="B15" s="33" t="s">
        <v>38</v>
      </c>
      <c r="C15" s="34">
        <v>0</v>
      </c>
      <c r="D15" s="34">
        <v>0</v>
      </c>
      <c r="E15" s="34">
        <v>0</v>
      </c>
      <c r="F15" s="34">
        <v>0</v>
      </c>
      <c r="G15" s="34"/>
      <c r="H15" s="25">
        <f t="shared" si="0"/>
        <v>0</v>
      </c>
      <c r="I15" s="26" t="str">
        <f t="shared" si="1"/>
        <v>-</v>
      </c>
      <c r="J15" s="34"/>
      <c r="K15" s="34"/>
      <c r="L15" s="34"/>
      <c r="M15" s="34"/>
      <c r="N15" s="25">
        <f t="shared" si="2"/>
        <v>0</v>
      </c>
      <c r="O15" s="63" t="str">
        <f t="shared" si="3"/>
        <v>-</v>
      </c>
      <c r="P15" s="34"/>
      <c r="Q15" s="34"/>
      <c r="R15" s="34"/>
      <c r="S15" s="56"/>
      <c r="T15" s="25">
        <f t="shared" si="4"/>
        <v>0</v>
      </c>
      <c r="U15" s="26" t="str">
        <f t="shared" si="5"/>
        <v>-</v>
      </c>
      <c r="V15" s="28">
        <f t="shared" si="6"/>
        <v>0</v>
      </c>
      <c r="W15" s="29" t="str">
        <f t="shared" si="7"/>
        <v>-</v>
      </c>
      <c r="X15" s="30"/>
      <c r="Y15" s="30"/>
      <c r="Z15" s="30"/>
      <c r="AA15" s="30"/>
      <c r="AB15" s="30"/>
      <c r="AC15" s="30"/>
      <c r="AD15" s="30"/>
      <c r="AE15" s="31"/>
    </row>
    <row r="16" spans="1:32" s="38" customFormat="1" x14ac:dyDescent="0.3">
      <c r="A16" s="23" t="s">
        <v>39</v>
      </c>
      <c r="B16" s="23" t="s">
        <v>40</v>
      </c>
      <c r="C16" s="35">
        <f>SUM(C17:C18)</f>
        <v>45716600.56000001</v>
      </c>
      <c r="D16" s="35">
        <f>SUM(D17:D18)</f>
        <v>451878.64</v>
      </c>
      <c r="E16" s="35">
        <f>SUM(E17:E18)</f>
        <v>378394.56</v>
      </c>
      <c r="F16" s="35">
        <f>SUM(F17:F18)</f>
        <v>378394.56</v>
      </c>
      <c r="G16" s="35">
        <f>SUM(G17:G18)</f>
        <v>0</v>
      </c>
      <c r="H16" s="25">
        <f t="shared" si="0"/>
        <v>1208667.76</v>
      </c>
      <c r="I16" s="26">
        <f t="shared" si="1"/>
        <v>2.6438268488788962E-2</v>
      </c>
      <c r="J16" s="35">
        <f>SUM(J17:J18)</f>
        <v>0</v>
      </c>
      <c r="K16" s="35">
        <f>SUM(K17:K18)</f>
        <v>0</v>
      </c>
      <c r="L16" s="35">
        <f>SUM(L17:L18)</f>
        <v>0</v>
      </c>
      <c r="M16" s="35">
        <f>SUM(M17:M18)</f>
        <v>0</v>
      </c>
      <c r="N16" s="25">
        <f t="shared" si="2"/>
        <v>0</v>
      </c>
      <c r="O16" s="63">
        <f t="shared" si="3"/>
        <v>0</v>
      </c>
      <c r="P16" s="35">
        <f>SUM(P17:P18)</f>
        <v>0</v>
      </c>
      <c r="Q16" s="35">
        <f>SUM(Q17:Q18)</f>
        <v>0</v>
      </c>
      <c r="R16" s="35">
        <f>SUM(R17:R18)</f>
        <v>0</v>
      </c>
      <c r="S16" s="78">
        <f>SUM(S17:S18)</f>
        <v>0</v>
      </c>
      <c r="T16" s="25">
        <f t="shared" si="4"/>
        <v>0</v>
      </c>
      <c r="U16" s="26">
        <f t="shared" si="5"/>
        <v>0</v>
      </c>
      <c r="V16" s="28">
        <f t="shared" si="6"/>
        <v>1208667.76</v>
      </c>
      <c r="W16" s="29">
        <f t="shared" si="7"/>
        <v>2.6438268488788962E-2</v>
      </c>
      <c r="X16" s="30"/>
      <c r="Y16" s="30"/>
      <c r="Z16" s="30"/>
      <c r="AA16" s="36"/>
      <c r="AB16" s="36"/>
      <c r="AC16" s="36"/>
      <c r="AD16" s="36"/>
      <c r="AE16" s="37"/>
    </row>
    <row r="17" spans="1:31" x14ac:dyDescent="0.3">
      <c r="A17" s="33" t="s">
        <v>41</v>
      </c>
      <c r="B17" s="33" t="s">
        <v>42</v>
      </c>
      <c r="C17" s="34">
        <v>42459601.430000007</v>
      </c>
      <c r="D17" s="34"/>
      <c r="E17" s="34">
        <v>0</v>
      </c>
      <c r="F17" s="34">
        <v>0</v>
      </c>
      <c r="G17" s="34"/>
      <c r="H17" s="25">
        <f t="shared" si="0"/>
        <v>0</v>
      </c>
      <c r="I17" s="26">
        <f t="shared" si="1"/>
        <v>0</v>
      </c>
      <c r="J17" s="34"/>
      <c r="K17" s="34"/>
      <c r="L17" s="34"/>
      <c r="M17" s="34"/>
      <c r="N17" s="28">
        <f t="shared" si="2"/>
        <v>0</v>
      </c>
      <c r="O17" s="64">
        <f t="shared" si="3"/>
        <v>0</v>
      </c>
      <c r="P17" s="34"/>
      <c r="Q17" s="34"/>
      <c r="R17" s="34"/>
      <c r="S17" s="56"/>
      <c r="T17" s="28">
        <f t="shared" si="4"/>
        <v>0</v>
      </c>
      <c r="U17" s="57">
        <f t="shared" si="5"/>
        <v>0</v>
      </c>
      <c r="V17" s="28">
        <f t="shared" si="6"/>
        <v>0</v>
      </c>
      <c r="W17" s="70">
        <f t="shared" si="7"/>
        <v>0</v>
      </c>
      <c r="X17" s="30"/>
      <c r="Y17" s="30"/>
      <c r="Z17" s="30"/>
      <c r="AA17" s="30"/>
      <c r="AB17" s="30"/>
      <c r="AC17" s="30"/>
      <c r="AD17" s="30"/>
      <c r="AE17" s="31"/>
    </row>
    <row r="18" spans="1:31" x14ac:dyDescent="0.3">
      <c r="A18" s="33" t="s">
        <v>43</v>
      </c>
      <c r="B18" s="33" t="s">
        <v>44</v>
      </c>
      <c r="C18" s="39">
        <f>SUM(C19:C20)</f>
        <v>3256999.1300000004</v>
      </c>
      <c r="D18" s="39">
        <f>SUM(D19:D20)</f>
        <v>451878.64</v>
      </c>
      <c r="E18" s="39">
        <f>SUM(E19:E20)</f>
        <v>378394.56</v>
      </c>
      <c r="F18" s="39">
        <f>SUM(F19:F20)</f>
        <v>378394.56</v>
      </c>
      <c r="G18" s="39">
        <f>SUM(G19:G20)</f>
        <v>0</v>
      </c>
      <c r="H18" s="25">
        <f t="shared" si="0"/>
        <v>1208667.76</v>
      </c>
      <c r="I18" s="26">
        <f t="shared" si="1"/>
        <v>0.3710985823935421</v>
      </c>
      <c r="J18" s="39">
        <f>SUM(J19:J20)</f>
        <v>0</v>
      </c>
      <c r="K18" s="39">
        <f>SUM(K19:K20)</f>
        <v>0</v>
      </c>
      <c r="L18" s="39">
        <f>SUM(L19:L20)</f>
        <v>0</v>
      </c>
      <c r="M18" s="39">
        <f>SUM(M19:M20)</f>
        <v>0</v>
      </c>
      <c r="N18" s="28">
        <f t="shared" si="2"/>
        <v>0</v>
      </c>
      <c r="O18" s="64">
        <f t="shared" si="3"/>
        <v>0</v>
      </c>
      <c r="P18" s="39">
        <f>SUM(P19:P20)</f>
        <v>0</v>
      </c>
      <c r="Q18" s="39">
        <f>SUM(Q19:Q20)</f>
        <v>0</v>
      </c>
      <c r="R18" s="39">
        <f>SUM(R19:R20)</f>
        <v>0</v>
      </c>
      <c r="S18" s="50">
        <f>SUM(S19:S20)</f>
        <v>0</v>
      </c>
      <c r="T18" s="28">
        <f t="shared" si="4"/>
        <v>0</v>
      </c>
      <c r="U18" s="57">
        <f t="shared" si="5"/>
        <v>0</v>
      </c>
      <c r="V18" s="28">
        <f t="shared" si="6"/>
        <v>1208667.76</v>
      </c>
      <c r="W18" s="70">
        <f t="shared" si="7"/>
        <v>0.3710985823935421</v>
      </c>
      <c r="X18" s="30"/>
      <c r="Y18" s="30"/>
      <c r="Z18" s="30"/>
      <c r="AA18" s="30"/>
      <c r="AB18" s="30"/>
      <c r="AC18" s="30"/>
      <c r="AD18" s="30"/>
      <c r="AE18" s="31"/>
    </row>
    <row r="19" spans="1:31" x14ac:dyDescent="0.3">
      <c r="A19" s="33" t="s">
        <v>45</v>
      </c>
      <c r="B19" s="33" t="s">
        <v>46</v>
      </c>
      <c r="C19" s="39">
        <v>2747514.68</v>
      </c>
      <c r="D19" s="39">
        <f>Jan!J379</f>
        <v>448140.89</v>
      </c>
      <c r="E19" s="39">
        <f>Fev!J420</f>
        <v>378394.56</v>
      </c>
      <c r="F19" s="39">
        <v>378394.56</v>
      </c>
      <c r="G19" s="39"/>
      <c r="H19" s="25">
        <f t="shared" si="0"/>
        <v>1204930.01</v>
      </c>
      <c r="I19" s="26">
        <f t="shared" si="1"/>
        <v>0.43855271048087718</v>
      </c>
      <c r="J19" s="39"/>
      <c r="K19" s="39"/>
      <c r="L19" s="39"/>
      <c r="M19" s="39"/>
      <c r="N19" s="28">
        <f t="shared" si="2"/>
        <v>0</v>
      </c>
      <c r="O19" s="64">
        <f t="shared" si="3"/>
        <v>0</v>
      </c>
      <c r="P19" s="39"/>
      <c r="Q19" s="39"/>
      <c r="R19" s="39"/>
      <c r="S19" s="50"/>
      <c r="T19" s="28">
        <f t="shared" si="4"/>
        <v>0</v>
      </c>
      <c r="U19" s="57">
        <f t="shared" si="5"/>
        <v>0</v>
      </c>
      <c r="V19" s="28">
        <f t="shared" si="6"/>
        <v>1204930.01</v>
      </c>
      <c r="W19" s="70">
        <f t="shared" si="7"/>
        <v>0.43855271048087718</v>
      </c>
      <c r="X19" s="30"/>
      <c r="Y19" s="30"/>
      <c r="Z19" s="30"/>
      <c r="AA19" s="30"/>
      <c r="AB19" s="30"/>
      <c r="AC19" s="30"/>
      <c r="AD19" s="30"/>
      <c r="AE19" s="31"/>
    </row>
    <row r="20" spans="1:31" x14ac:dyDescent="0.3">
      <c r="A20" s="33" t="s">
        <v>47</v>
      </c>
      <c r="B20" s="33" t="s">
        <v>48</v>
      </c>
      <c r="C20" s="39">
        <v>509484.45</v>
      </c>
      <c r="D20" s="39">
        <f>Jan!K384</f>
        <v>3737.75</v>
      </c>
      <c r="E20" s="39">
        <v>0</v>
      </c>
      <c r="F20" s="39">
        <v>0</v>
      </c>
      <c r="G20" s="39"/>
      <c r="H20" s="25">
        <f t="shared" si="0"/>
        <v>3737.75</v>
      </c>
      <c r="I20" s="26">
        <f t="shared" si="1"/>
        <v>7.336337742987053E-3</v>
      </c>
      <c r="J20" s="39"/>
      <c r="K20" s="39"/>
      <c r="L20" s="39"/>
      <c r="M20" s="39"/>
      <c r="N20" s="28">
        <f t="shared" si="2"/>
        <v>0</v>
      </c>
      <c r="O20" s="64">
        <f t="shared" si="3"/>
        <v>0</v>
      </c>
      <c r="P20" s="39"/>
      <c r="Q20" s="39"/>
      <c r="R20" s="39"/>
      <c r="S20" s="50"/>
      <c r="T20" s="28">
        <f t="shared" si="4"/>
        <v>0</v>
      </c>
      <c r="U20" s="57">
        <f t="shared" si="5"/>
        <v>0</v>
      </c>
      <c r="V20" s="28">
        <f t="shared" si="6"/>
        <v>3737.75</v>
      </c>
      <c r="W20" s="70">
        <f t="shared" si="7"/>
        <v>7.336337742987053E-3</v>
      </c>
      <c r="X20" s="30"/>
      <c r="Y20" s="30"/>
      <c r="Z20" s="30"/>
      <c r="AA20" s="30"/>
      <c r="AB20" s="30"/>
      <c r="AC20" s="30"/>
      <c r="AD20" s="30"/>
      <c r="AE20" s="31"/>
    </row>
    <row r="21" spans="1:31" x14ac:dyDescent="0.3">
      <c r="A21" s="23" t="s">
        <v>49</v>
      </c>
      <c r="B21" s="23" t="s">
        <v>50</v>
      </c>
      <c r="C21" s="32">
        <f>C22</f>
        <v>0</v>
      </c>
      <c r="D21" s="32">
        <f>D22</f>
        <v>0</v>
      </c>
      <c r="E21" s="32">
        <f>E22</f>
        <v>0</v>
      </c>
      <c r="F21" s="32">
        <f>F22</f>
        <v>0</v>
      </c>
      <c r="G21" s="32">
        <f>G22</f>
        <v>0</v>
      </c>
      <c r="H21" s="25">
        <f t="shared" si="0"/>
        <v>0</v>
      </c>
      <c r="I21" s="26" t="str">
        <f t="shared" si="1"/>
        <v>-</v>
      </c>
      <c r="J21" s="32">
        <f>J22</f>
        <v>0</v>
      </c>
      <c r="K21" s="32">
        <f>K22</f>
        <v>0</v>
      </c>
      <c r="L21" s="32">
        <f>L22</f>
        <v>0</v>
      </c>
      <c r="M21" s="32">
        <f>M22</f>
        <v>0</v>
      </c>
      <c r="N21" s="25">
        <f t="shared" si="2"/>
        <v>0</v>
      </c>
      <c r="O21" s="63" t="str">
        <f t="shared" si="3"/>
        <v>-</v>
      </c>
      <c r="P21" s="32">
        <f>P22</f>
        <v>0</v>
      </c>
      <c r="Q21" s="32">
        <f>Q22</f>
        <v>0</v>
      </c>
      <c r="R21" s="32">
        <f>R22</f>
        <v>0</v>
      </c>
      <c r="S21" s="76">
        <f>S22</f>
        <v>0</v>
      </c>
      <c r="T21" s="25">
        <f t="shared" si="4"/>
        <v>0</v>
      </c>
      <c r="U21" s="26" t="str">
        <f t="shared" si="5"/>
        <v>-</v>
      </c>
      <c r="V21" s="28">
        <f t="shared" si="6"/>
        <v>0</v>
      </c>
      <c r="W21" s="29" t="str">
        <f t="shared" si="7"/>
        <v>-</v>
      </c>
      <c r="X21" s="30"/>
      <c r="Y21" s="30"/>
      <c r="Z21" s="30"/>
      <c r="AA21" s="30"/>
      <c r="AB21" s="30"/>
      <c r="AC21" s="30"/>
      <c r="AD21" s="30"/>
      <c r="AE21" s="31"/>
    </row>
    <row r="22" spans="1:31" x14ac:dyDescent="0.3">
      <c r="A22" s="23" t="s">
        <v>51</v>
      </c>
      <c r="B22" s="23" t="s">
        <v>52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f t="shared" si="0"/>
        <v>0</v>
      </c>
      <c r="I22" s="26" t="str">
        <f t="shared" si="1"/>
        <v>-</v>
      </c>
      <c r="J22" s="24">
        <v>0</v>
      </c>
      <c r="K22" s="24">
        <v>0</v>
      </c>
      <c r="L22" s="24">
        <v>0</v>
      </c>
      <c r="M22" s="24">
        <v>0</v>
      </c>
      <c r="N22" s="25">
        <f t="shared" si="2"/>
        <v>0</v>
      </c>
      <c r="O22" s="63" t="str">
        <f t="shared" si="3"/>
        <v>-</v>
      </c>
      <c r="P22" s="24">
        <v>0</v>
      </c>
      <c r="Q22" s="24">
        <v>0</v>
      </c>
      <c r="R22" s="24">
        <v>0</v>
      </c>
      <c r="S22" s="49">
        <v>0</v>
      </c>
      <c r="T22" s="25">
        <f t="shared" si="4"/>
        <v>0</v>
      </c>
      <c r="U22" s="26" t="str">
        <f t="shared" si="5"/>
        <v>-</v>
      </c>
      <c r="V22" s="28">
        <f t="shared" si="6"/>
        <v>0</v>
      </c>
      <c r="W22" s="29" t="str">
        <f t="shared" si="7"/>
        <v>-</v>
      </c>
      <c r="X22" s="30"/>
      <c r="Y22" s="30"/>
      <c r="Z22" s="30"/>
      <c r="AA22" s="30"/>
      <c r="AB22" s="30"/>
      <c r="AC22" s="30"/>
      <c r="AD22" s="30"/>
      <c r="AE22" s="31"/>
    </row>
    <row r="23" spans="1:31" x14ac:dyDescent="0.3">
      <c r="A23" s="23" t="s">
        <v>53</v>
      </c>
      <c r="B23" s="23" t="s">
        <v>54</v>
      </c>
      <c r="C23" s="32">
        <f>C24+C29</f>
        <v>604900</v>
      </c>
      <c r="D23" s="32">
        <f>D24+D29</f>
        <v>0</v>
      </c>
      <c r="E23" s="32">
        <f>E24+E29</f>
        <v>0</v>
      </c>
      <c r="F23" s="32">
        <f>F24+F29</f>
        <v>0</v>
      </c>
      <c r="G23" s="32">
        <f>G24+G29</f>
        <v>0</v>
      </c>
      <c r="H23" s="25">
        <f t="shared" si="0"/>
        <v>0</v>
      </c>
      <c r="I23" s="26">
        <f t="shared" si="1"/>
        <v>0</v>
      </c>
      <c r="J23" s="32">
        <f>J24+J29</f>
        <v>0</v>
      </c>
      <c r="K23" s="32">
        <f>K24+K29</f>
        <v>0</v>
      </c>
      <c r="L23" s="32">
        <f>L24+L29</f>
        <v>0</v>
      </c>
      <c r="M23" s="32">
        <f>M24+M29</f>
        <v>0</v>
      </c>
      <c r="N23" s="25">
        <f t="shared" si="2"/>
        <v>0</v>
      </c>
      <c r="O23" s="63">
        <f t="shared" si="3"/>
        <v>0</v>
      </c>
      <c r="P23" s="32">
        <f>P24+P29</f>
        <v>0</v>
      </c>
      <c r="Q23" s="32">
        <f>Q24+Q29</f>
        <v>0</v>
      </c>
      <c r="R23" s="32">
        <f>R24+R29</f>
        <v>0</v>
      </c>
      <c r="S23" s="76">
        <f>S24+S29</f>
        <v>0</v>
      </c>
      <c r="T23" s="25">
        <f t="shared" si="4"/>
        <v>0</v>
      </c>
      <c r="U23" s="26">
        <f t="shared" si="5"/>
        <v>0</v>
      </c>
      <c r="V23" s="28">
        <f t="shared" si="6"/>
        <v>0</v>
      </c>
      <c r="W23" s="29">
        <f t="shared" si="7"/>
        <v>0</v>
      </c>
      <c r="X23" s="30"/>
      <c r="Y23" s="30"/>
      <c r="Z23" s="30"/>
      <c r="AA23" s="30"/>
      <c r="AB23" s="30"/>
      <c r="AC23" s="30"/>
      <c r="AD23" s="30"/>
      <c r="AE23" s="31"/>
    </row>
    <row r="24" spans="1:31" x14ac:dyDescent="0.3">
      <c r="A24" s="23" t="s">
        <v>55</v>
      </c>
      <c r="B24" s="23" t="s">
        <v>56</v>
      </c>
      <c r="C24" s="32">
        <f>SUM(C25:C28)</f>
        <v>604900</v>
      </c>
      <c r="D24" s="32">
        <f>SUM(D25:D28)</f>
        <v>0</v>
      </c>
      <c r="E24" s="32">
        <f>SUM(E25:E28)</f>
        <v>0</v>
      </c>
      <c r="F24" s="32">
        <f>SUM(F25:F28)</f>
        <v>0</v>
      </c>
      <c r="G24" s="32">
        <f>SUM(G25:G28)</f>
        <v>0</v>
      </c>
      <c r="H24" s="25">
        <f t="shared" si="0"/>
        <v>0</v>
      </c>
      <c r="I24" s="26">
        <f t="shared" si="1"/>
        <v>0</v>
      </c>
      <c r="J24" s="32">
        <f>SUM(J25:J28)</f>
        <v>0</v>
      </c>
      <c r="K24" s="32">
        <f>SUM(K25:K28)</f>
        <v>0</v>
      </c>
      <c r="L24" s="32">
        <f>SUM(L25:L28)</f>
        <v>0</v>
      </c>
      <c r="M24" s="32">
        <f>SUM(M25:M28)</f>
        <v>0</v>
      </c>
      <c r="N24" s="25">
        <f t="shared" si="2"/>
        <v>0</v>
      </c>
      <c r="O24" s="63">
        <f t="shared" si="3"/>
        <v>0</v>
      </c>
      <c r="P24" s="32">
        <f>SUM(P25:P28)</f>
        <v>0</v>
      </c>
      <c r="Q24" s="32">
        <f>SUM(Q25:Q28)</f>
        <v>0</v>
      </c>
      <c r="R24" s="32">
        <f>SUM(R25:R28)</f>
        <v>0</v>
      </c>
      <c r="S24" s="76">
        <f>SUM(S25:S28)</f>
        <v>0</v>
      </c>
      <c r="T24" s="25">
        <f t="shared" si="4"/>
        <v>0</v>
      </c>
      <c r="U24" s="26">
        <f t="shared" si="5"/>
        <v>0</v>
      </c>
      <c r="V24" s="28">
        <f t="shared" si="6"/>
        <v>0</v>
      </c>
      <c r="W24" s="29">
        <f t="shared" si="7"/>
        <v>0</v>
      </c>
      <c r="X24" s="30"/>
      <c r="Y24" s="30"/>
      <c r="Z24" s="30"/>
      <c r="AA24" s="30"/>
      <c r="AB24" s="30"/>
      <c r="AC24" s="30"/>
      <c r="AD24" s="30"/>
      <c r="AE24" s="31"/>
    </row>
    <row r="25" spans="1:31" ht="36" x14ac:dyDescent="0.3">
      <c r="A25" s="33" t="s">
        <v>57</v>
      </c>
      <c r="B25" s="33" t="s">
        <v>58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25">
        <f t="shared" si="0"/>
        <v>0</v>
      </c>
      <c r="I25" s="26" t="str">
        <f t="shared" si="1"/>
        <v>-</v>
      </c>
      <c r="J25" s="39">
        <v>0</v>
      </c>
      <c r="K25" s="39">
        <v>0</v>
      </c>
      <c r="L25" s="39">
        <v>0</v>
      </c>
      <c r="M25" s="39">
        <v>0</v>
      </c>
      <c r="N25" s="25">
        <f t="shared" si="2"/>
        <v>0</v>
      </c>
      <c r="O25" s="63" t="str">
        <f t="shared" si="3"/>
        <v>-</v>
      </c>
      <c r="P25" s="39">
        <v>0</v>
      </c>
      <c r="Q25" s="39">
        <v>0</v>
      </c>
      <c r="R25" s="39">
        <v>0</v>
      </c>
      <c r="S25" s="50">
        <v>0</v>
      </c>
      <c r="T25" s="25">
        <f t="shared" si="4"/>
        <v>0</v>
      </c>
      <c r="U25" s="26" t="str">
        <f t="shared" si="5"/>
        <v>-</v>
      </c>
      <c r="V25" s="28">
        <f t="shared" si="6"/>
        <v>0</v>
      </c>
      <c r="W25" s="29" t="str">
        <f t="shared" si="7"/>
        <v>-</v>
      </c>
      <c r="X25" s="30"/>
      <c r="Y25" s="30"/>
      <c r="Z25" s="30"/>
      <c r="AA25" s="30"/>
      <c r="AB25" s="30"/>
      <c r="AC25" s="30"/>
      <c r="AD25" s="30"/>
      <c r="AE25" s="31"/>
    </row>
    <row r="26" spans="1:31" x14ac:dyDescent="0.3">
      <c r="A26" s="33" t="s">
        <v>59</v>
      </c>
      <c r="B26" s="33" t="s">
        <v>60</v>
      </c>
      <c r="C26" s="39">
        <v>604900</v>
      </c>
      <c r="D26" s="39">
        <v>0</v>
      </c>
      <c r="E26" s="39">
        <v>0</v>
      </c>
      <c r="F26" s="39">
        <v>0</v>
      </c>
      <c r="G26" s="39">
        <v>0</v>
      </c>
      <c r="H26" s="25">
        <f t="shared" si="0"/>
        <v>0</v>
      </c>
      <c r="I26" s="26">
        <f t="shared" si="1"/>
        <v>0</v>
      </c>
      <c r="J26" s="39">
        <v>0</v>
      </c>
      <c r="K26" s="39">
        <v>0</v>
      </c>
      <c r="L26" s="39">
        <v>0</v>
      </c>
      <c r="M26" s="39">
        <v>0</v>
      </c>
      <c r="N26" s="25">
        <f t="shared" si="2"/>
        <v>0</v>
      </c>
      <c r="O26" s="63">
        <f t="shared" si="3"/>
        <v>0</v>
      </c>
      <c r="P26" s="39"/>
      <c r="Q26" s="39">
        <v>0</v>
      </c>
      <c r="R26" s="39">
        <v>0</v>
      </c>
      <c r="S26" s="50"/>
      <c r="T26" s="25">
        <f t="shared" si="4"/>
        <v>0</v>
      </c>
      <c r="U26" s="26">
        <f t="shared" si="5"/>
        <v>0</v>
      </c>
      <c r="V26" s="28">
        <f t="shared" si="6"/>
        <v>0</v>
      </c>
      <c r="W26" s="29">
        <f t="shared" si="7"/>
        <v>0</v>
      </c>
      <c r="X26" s="30"/>
      <c r="Y26" s="30"/>
      <c r="Z26" s="30"/>
      <c r="AA26" s="30"/>
      <c r="AB26" s="30"/>
      <c r="AC26" s="30"/>
      <c r="AD26" s="30"/>
      <c r="AE26" s="31"/>
    </row>
    <row r="27" spans="1:31" x14ac:dyDescent="0.3">
      <c r="A27" s="33" t="s">
        <v>61</v>
      </c>
      <c r="B27" s="33" t="s">
        <v>62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25">
        <f t="shared" si="0"/>
        <v>0</v>
      </c>
      <c r="I27" s="26" t="str">
        <f t="shared" si="1"/>
        <v>-</v>
      </c>
      <c r="J27" s="39">
        <v>0</v>
      </c>
      <c r="K27" s="39">
        <v>0</v>
      </c>
      <c r="L27" s="39">
        <v>0</v>
      </c>
      <c r="M27" s="39">
        <v>0</v>
      </c>
      <c r="N27" s="25">
        <f t="shared" si="2"/>
        <v>0</v>
      </c>
      <c r="O27" s="63" t="str">
        <f t="shared" si="3"/>
        <v>-</v>
      </c>
      <c r="P27" s="39">
        <v>0</v>
      </c>
      <c r="Q27" s="39">
        <v>0</v>
      </c>
      <c r="R27" s="39">
        <v>0</v>
      </c>
      <c r="S27" s="50">
        <v>0</v>
      </c>
      <c r="T27" s="25">
        <f t="shared" si="4"/>
        <v>0</v>
      </c>
      <c r="U27" s="26" t="str">
        <f t="shared" si="5"/>
        <v>-</v>
      </c>
      <c r="V27" s="28">
        <f t="shared" si="6"/>
        <v>0</v>
      </c>
      <c r="W27" s="29" t="str">
        <f t="shared" si="7"/>
        <v>-</v>
      </c>
      <c r="X27" s="30"/>
      <c r="Y27" s="30"/>
      <c r="Z27" s="30"/>
      <c r="AA27" s="30"/>
      <c r="AB27" s="30"/>
      <c r="AC27" s="30"/>
      <c r="AD27" s="30"/>
      <c r="AE27" s="31"/>
    </row>
    <row r="28" spans="1:31" x14ac:dyDescent="0.3">
      <c r="A28" s="33" t="s">
        <v>63</v>
      </c>
      <c r="B28" s="33" t="s">
        <v>64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25">
        <f t="shared" si="0"/>
        <v>0</v>
      </c>
      <c r="I28" s="26" t="str">
        <f t="shared" si="1"/>
        <v>-</v>
      </c>
      <c r="J28" s="39">
        <v>0</v>
      </c>
      <c r="K28" s="39">
        <v>0</v>
      </c>
      <c r="L28" s="39">
        <v>0</v>
      </c>
      <c r="M28" s="39">
        <v>0</v>
      </c>
      <c r="N28" s="25">
        <f t="shared" si="2"/>
        <v>0</v>
      </c>
      <c r="O28" s="63" t="str">
        <f t="shared" si="3"/>
        <v>-</v>
      </c>
      <c r="P28" s="39">
        <v>0</v>
      </c>
      <c r="Q28" s="39">
        <v>0</v>
      </c>
      <c r="R28" s="39">
        <v>0</v>
      </c>
      <c r="S28" s="50">
        <v>0</v>
      </c>
      <c r="T28" s="25">
        <f t="shared" si="4"/>
        <v>0</v>
      </c>
      <c r="U28" s="26" t="str">
        <f t="shared" si="5"/>
        <v>-</v>
      </c>
      <c r="V28" s="28">
        <f t="shared" si="6"/>
        <v>0</v>
      </c>
      <c r="W28" s="29" t="str">
        <f t="shared" si="7"/>
        <v>-</v>
      </c>
      <c r="X28" s="30"/>
      <c r="Y28" s="30"/>
      <c r="Z28" s="30"/>
      <c r="AA28" s="30"/>
      <c r="AB28" s="30"/>
      <c r="AC28" s="30"/>
      <c r="AD28" s="30"/>
      <c r="AE28" s="31"/>
    </row>
    <row r="29" spans="1:31" x14ac:dyDescent="0.3">
      <c r="A29" s="23" t="s">
        <v>65</v>
      </c>
      <c r="B29" s="23" t="s">
        <v>66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>
        <f t="shared" si="0"/>
        <v>0</v>
      </c>
      <c r="I29" s="26" t="str">
        <f t="shared" si="1"/>
        <v>-</v>
      </c>
      <c r="J29" s="24">
        <v>0</v>
      </c>
      <c r="K29" s="24">
        <v>0</v>
      </c>
      <c r="L29" s="24">
        <v>0</v>
      </c>
      <c r="M29" s="24">
        <v>0</v>
      </c>
      <c r="N29" s="25">
        <f t="shared" si="2"/>
        <v>0</v>
      </c>
      <c r="O29" s="63" t="str">
        <f t="shared" si="3"/>
        <v>-</v>
      </c>
      <c r="P29" s="24">
        <v>0</v>
      </c>
      <c r="Q29" s="24">
        <v>0</v>
      </c>
      <c r="R29" s="24">
        <v>0</v>
      </c>
      <c r="S29" s="24">
        <v>0</v>
      </c>
      <c r="T29" s="25">
        <f t="shared" si="4"/>
        <v>0</v>
      </c>
      <c r="U29" s="26" t="str">
        <f t="shared" si="5"/>
        <v>-</v>
      </c>
      <c r="V29" s="28">
        <f t="shared" si="6"/>
        <v>0</v>
      </c>
      <c r="W29" s="29" t="str">
        <f t="shared" si="7"/>
        <v>-</v>
      </c>
      <c r="X29" s="30"/>
      <c r="Y29" s="30"/>
      <c r="Z29" s="30"/>
      <c r="AA29" s="30"/>
      <c r="AB29" s="30"/>
      <c r="AC29" s="30"/>
      <c r="AD29" s="30"/>
      <c r="AE29" s="31"/>
    </row>
    <row r="30" spans="1:31" x14ac:dyDescent="0.3">
      <c r="A30" s="8"/>
      <c r="B30" s="8"/>
      <c r="X30" s="30"/>
      <c r="Y30" s="30"/>
      <c r="Z30" s="30"/>
      <c r="AA30" s="30"/>
      <c r="AB30" s="30"/>
      <c r="AC30" s="30"/>
      <c r="AD30" s="30"/>
      <c r="AE30" s="31"/>
    </row>
    <row r="31" spans="1:31" x14ac:dyDescent="0.3">
      <c r="A31" s="8"/>
      <c r="B31" s="9" t="s">
        <v>67</v>
      </c>
      <c r="C31" s="101"/>
      <c r="Q31" s="40"/>
      <c r="X31" s="30"/>
      <c r="Y31" s="30"/>
      <c r="Z31" s="30"/>
      <c r="AA31" s="30"/>
      <c r="AB31" s="30"/>
      <c r="AC31" s="30"/>
      <c r="AD31" s="30"/>
      <c r="AE31" s="31"/>
    </row>
    <row r="32" spans="1:31" x14ac:dyDescent="0.3">
      <c r="A32" s="8"/>
      <c r="B32" s="9"/>
      <c r="C32" s="101"/>
      <c r="X32" s="30"/>
      <c r="Y32" s="30"/>
      <c r="Z32" s="30"/>
      <c r="AA32" s="30"/>
      <c r="AB32" s="30"/>
      <c r="AC32" s="30"/>
      <c r="AD32" s="30"/>
      <c r="AE32" s="31"/>
    </row>
    <row r="33" spans="1:31" ht="36" x14ac:dyDescent="0.3">
      <c r="A33" s="45"/>
      <c r="B33" s="45" t="s">
        <v>68</v>
      </c>
      <c r="C33" s="16" t="s">
        <v>894</v>
      </c>
      <c r="D33" s="16" t="s">
        <v>4</v>
      </c>
      <c r="E33" s="16" t="s">
        <v>5</v>
      </c>
      <c r="F33" s="17" t="s">
        <v>6</v>
      </c>
      <c r="G33" s="16" t="s">
        <v>7</v>
      </c>
      <c r="H33" s="18" t="s">
        <v>962</v>
      </c>
      <c r="I33" s="19" t="s">
        <v>963</v>
      </c>
      <c r="J33" s="16" t="s">
        <v>8</v>
      </c>
      <c r="K33" s="17" t="s">
        <v>9</v>
      </c>
      <c r="L33" s="17" t="s">
        <v>10</v>
      </c>
      <c r="M33" s="20" t="s">
        <v>11</v>
      </c>
      <c r="N33" s="18" t="s">
        <v>12</v>
      </c>
      <c r="O33" s="62" t="s">
        <v>13</v>
      </c>
      <c r="P33" s="17" t="s">
        <v>14</v>
      </c>
      <c r="Q33" s="17" t="s">
        <v>15</v>
      </c>
      <c r="R33" s="17" t="s">
        <v>16</v>
      </c>
      <c r="S33" s="17" t="s">
        <v>17</v>
      </c>
      <c r="T33" s="18" t="s">
        <v>18</v>
      </c>
      <c r="U33" s="21" t="s">
        <v>19</v>
      </c>
      <c r="V33" s="18" t="s">
        <v>20</v>
      </c>
      <c r="W33" s="22" t="s">
        <v>895</v>
      </c>
      <c r="X33" s="30"/>
      <c r="Y33" s="30"/>
      <c r="Z33" s="30"/>
      <c r="AA33" s="30"/>
      <c r="AB33" s="30"/>
      <c r="AC33" s="30"/>
      <c r="AD33" s="30"/>
      <c r="AE33" s="31"/>
    </row>
    <row r="34" spans="1:31" x14ac:dyDescent="0.3">
      <c r="A34" s="23" t="s">
        <v>69</v>
      </c>
      <c r="B34" s="23" t="s">
        <v>70</v>
      </c>
      <c r="C34" s="32">
        <f>C35+C36+C41</f>
        <v>123823241.10000001</v>
      </c>
      <c r="D34" s="32">
        <f>D35+D36+D41</f>
        <v>5310253.6100000003</v>
      </c>
      <c r="E34" s="32">
        <f>E35+E36+E41</f>
        <v>5935846.3400000008</v>
      </c>
      <c r="F34" s="32">
        <f>F35+F36+F41</f>
        <v>5935846.3400000008</v>
      </c>
      <c r="G34" s="32">
        <f>G35+G36+G41</f>
        <v>0</v>
      </c>
      <c r="H34" s="25">
        <f>SUM(D34:G34)</f>
        <v>17181946.290000003</v>
      </c>
      <c r="I34" s="26">
        <f>IF(C34=0,"-",H34/C34)</f>
        <v>0.13876188458129451</v>
      </c>
      <c r="J34" s="32">
        <f>J35+J36+J41</f>
        <v>0</v>
      </c>
      <c r="K34" s="32">
        <f>K35+K36+K41</f>
        <v>0</v>
      </c>
      <c r="L34" s="32">
        <f>L35+L36+L41</f>
        <v>0</v>
      </c>
      <c r="M34" s="32">
        <f>M35+M36+M41</f>
        <v>0</v>
      </c>
      <c r="N34" s="25">
        <f t="shared" ref="N34:N45" si="8">SUM(J34:M34)</f>
        <v>0</v>
      </c>
      <c r="O34" s="63">
        <f t="shared" ref="O34:O45" si="9">IF(C34=0,"-",N34/C34)</f>
        <v>0</v>
      </c>
      <c r="P34" s="32">
        <f>P35+P36+P41</f>
        <v>0</v>
      </c>
      <c r="Q34" s="32">
        <f>Q35+Q36+Q41</f>
        <v>0</v>
      </c>
      <c r="R34" s="32">
        <f>R35+R36+R41</f>
        <v>0</v>
      </c>
      <c r="S34" s="32">
        <f>S35+S36+S41</f>
        <v>0</v>
      </c>
      <c r="T34" s="25">
        <f>SUM(P34:S34)</f>
        <v>0</v>
      </c>
      <c r="U34" s="26">
        <f>IF(C34=0,"-",T34/C34)</f>
        <v>0</v>
      </c>
      <c r="V34" s="28">
        <f>H34+N34+T34</f>
        <v>17181946.290000003</v>
      </c>
      <c r="W34" s="29">
        <f>IF(C34=0,"-",V34/C34)</f>
        <v>0.13876188458129451</v>
      </c>
      <c r="X34" s="30"/>
      <c r="Y34" s="30"/>
      <c r="Z34" s="30"/>
      <c r="AA34" s="30"/>
      <c r="AB34" s="30"/>
      <c r="AC34" s="30"/>
      <c r="AD34" s="30"/>
      <c r="AE34" s="31"/>
    </row>
    <row r="35" spans="1:31" x14ac:dyDescent="0.3">
      <c r="A35" s="23" t="s">
        <v>71</v>
      </c>
      <c r="B35" s="23" t="s">
        <v>72</v>
      </c>
      <c r="C35" s="32">
        <v>119902351.42</v>
      </c>
      <c r="D35" s="32">
        <f>Jan!J371+D146</f>
        <v>4545356.2300000004</v>
      </c>
      <c r="E35" s="32">
        <f>Fev!L412+E146</f>
        <v>5533360.1600000001</v>
      </c>
      <c r="F35" s="32">
        <v>5533360.1600000001</v>
      </c>
      <c r="G35" s="32"/>
      <c r="H35" s="25">
        <f t="shared" ref="H35:H45" si="10">SUM(D35:G35)</f>
        <v>15612076.550000001</v>
      </c>
      <c r="I35" s="26">
        <f t="shared" ref="I35:I45" si="11">IF(C35=0,"-",H35/C35)</f>
        <v>0.13020659199012063</v>
      </c>
      <c r="J35" s="32"/>
      <c r="K35" s="32"/>
      <c r="L35" s="32"/>
      <c r="M35" s="32"/>
      <c r="N35" s="25">
        <f t="shared" si="8"/>
        <v>0</v>
      </c>
      <c r="O35" s="63">
        <f t="shared" si="9"/>
        <v>0</v>
      </c>
      <c r="P35" s="32"/>
      <c r="Q35" s="32"/>
      <c r="R35" s="32"/>
      <c r="S35" s="32"/>
      <c r="T35" s="25">
        <f t="shared" ref="T35:T45" si="12">SUM(P35:S35)</f>
        <v>0</v>
      </c>
      <c r="U35" s="26">
        <f t="shared" ref="U35:U45" si="13">IF(C35=0,"-",T35/C35)</f>
        <v>0</v>
      </c>
      <c r="V35" s="28">
        <f t="shared" ref="V35:V45" si="14">H35+N35+T35</f>
        <v>15612076.550000001</v>
      </c>
      <c r="W35" s="29">
        <f t="shared" ref="W35:W45" si="15">IF(C35=0,"-",V35/C35)</f>
        <v>0.13020659199012063</v>
      </c>
      <c r="X35" s="30"/>
      <c r="Y35" s="30"/>
      <c r="Z35" s="30"/>
      <c r="AA35" s="30"/>
      <c r="AB35" s="30"/>
      <c r="AC35" s="30"/>
      <c r="AD35" s="30"/>
      <c r="AE35" s="31"/>
    </row>
    <row r="36" spans="1:31" x14ac:dyDescent="0.3">
      <c r="A36" s="23" t="s">
        <v>73</v>
      </c>
      <c r="B36" s="23" t="s">
        <v>74</v>
      </c>
      <c r="C36" s="32">
        <f>SUM(C37:C40)</f>
        <v>1173375</v>
      </c>
      <c r="D36" s="32">
        <f>SUM(D37:D40)</f>
        <v>312956.03000000003</v>
      </c>
      <c r="E36" s="32">
        <f>SUM(E37:E40)</f>
        <v>24080.61</v>
      </c>
      <c r="F36" s="32">
        <f>SUM(F37:F40)</f>
        <v>24080.61</v>
      </c>
      <c r="G36" s="32">
        <f>SUM(G37:G40)</f>
        <v>0</v>
      </c>
      <c r="H36" s="25">
        <f t="shared" si="10"/>
        <v>361117.25</v>
      </c>
      <c r="I36" s="26">
        <f t="shared" si="11"/>
        <v>0.30775945456482368</v>
      </c>
      <c r="J36" s="32">
        <f>SUM(J37:J40)</f>
        <v>0</v>
      </c>
      <c r="K36" s="32">
        <f>SUM(K37:K40)</f>
        <v>0</v>
      </c>
      <c r="L36" s="32">
        <f>SUM(L37:L40)</f>
        <v>0</v>
      </c>
      <c r="M36" s="32">
        <f>SUM(M37:M40)</f>
        <v>0</v>
      </c>
      <c r="N36" s="25">
        <f t="shared" si="8"/>
        <v>0</v>
      </c>
      <c r="O36" s="63">
        <f t="shared" si="9"/>
        <v>0</v>
      </c>
      <c r="P36" s="32">
        <f>SUM(P37:P40)</f>
        <v>0</v>
      </c>
      <c r="Q36" s="32">
        <f>SUM(Q37:Q40)</f>
        <v>0</v>
      </c>
      <c r="R36" s="32">
        <f>SUM(R37:R40)</f>
        <v>0</v>
      </c>
      <c r="S36" s="32">
        <f>SUM(S37:S40)</f>
        <v>0</v>
      </c>
      <c r="T36" s="25">
        <f t="shared" si="12"/>
        <v>0</v>
      </c>
      <c r="U36" s="26">
        <f t="shared" si="13"/>
        <v>0</v>
      </c>
      <c r="V36" s="28">
        <f t="shared" si="14"/>
        <v>361117.25</v>
      </c>
      <c r="W36" s="29">
        <f t="shared" si="15"/>
        <v>0.30775945456482368</v>
      </c>
      <c r="X36" s="30"/>
      <c r="Y36" s="30"/>
      <c r="Z36" s="30"/>
      <c r="AA36" s="30"/>
      <c r="AB36" s="30"/>
      <c r="AC36" s="30"/>
      <c r="AD36" s="30"/>
      <c r="AE36" s="31"/>
    </row>
    <row r="37" spans="1:31" ht="36" x14ac:dyDescent="0.3">
      <c r="A37" s="33" t="s">
        <v>75</v>
      </c>
      <c r="B37" s="33" t="s">
        <v>58</v>
      </c>
      <c r="C37" s="39">
        <v>0</v>
      </c>
      <c r="D37" s="39">
        <v>0</v>
      </c>
      <c r="E37" s="39">
        <v>0</v>
      </c>
      <c r="F37" s="39">
        <v>0</v>
      </c>
      <c r="G37" s="39"/>
      <c r="H37" s="25">
        <f t="shared" si="10"/>
        <v>0</v>
      </c>
      <c r="I37" s="26" t="str">
        <f t="shared" si="11"/>
        <v>-</v>
      </c>
      <c r="J37" s="39"/>
      <c r="K37" s="39"/>
      <c r="L37" s="39"/>
      <c r="M37" s="39"/>
      <c r="N37" s="28">
        <f t="shared" si="8"/>
        <v>0</v>
      </c>
      <c r="O37" s="64" t="str">
        <f t="shared" si="9"/>
        <v>-</v>
      </c>
      <c r="P37" s="39"/>
      <c r="Q37" s="39"/>
      <c r="R37" s="39"/>
      <c r="S37" s="39"/>
      <c r="T37" s="28">
        <f t="shared" si="12"/>
        <v>0</v>
      </c>
      <c r="U37" s="57" t="str">
        <f t="shared" si="13"/>
        <v>-</v>
      </c>
      <c r="V37" s="28">
        <f t="shared" si="14"/>
        <v>0</v>
      </c>
      <c r="W37" s="70" t="str">
        <f t="shared" si="15"/>
        <v>-</v>
      </c>
      <c r="X37" s="30"/>
      <c r="Y37" s="30"/>
      <c r="Z37" s="30"/>
      <c r="AA37" s="30"/>
      <c r="AB37" s="30"/>
      <c r="AC37" s="30"/>
      <c r="AD37" s="30"/>
      <c r="AE37" s="31"/>
    </row>
    <row r="38" spans="1:31" x14ac:dyDescent="0.3">
      <c r="A38" s="33" t="s">
        <v>76</v>
      </c>
      <c r="B38" s="33" t="s">
        <v>60</v>
      </c>
      <c r="C38" s="39">
        <v>604900</v>
      </c>
      <c r="D38" s="39">
        <v>0</v>
      </c>
      <c r="E38" s="39">
        <v>0</v>
      </c>
      <c r="F38" s="39">
        <v>0</v>
      </c>
      <c r="G38" s="39"/>
      <c r="H38" s="25">
        <f t="shared" si="10"/>
        <v>0</v>
      </c>
      <c r="I38" s="26">
        <f t="shared" si="11"/>
        <v>0</v>
      </c>
      <c r="J38" s="39"/>
      <c r="K38" s="39"/>
      <c r="L38" s="39"/>
      <c r="M38" s="39"/>
      <c r="N38" s="28">
        <f t="shared" si="8"/>
        <v>0</v>
      </c>
      <c r="O38" s="64">
        <f t="shared" si="9"/>
        <v>0</v>
      </c>
      <c r="P38" s="39"/>
      <c r="Q38" s="39"/>
      <c r="R38" s="39"/>
      <c r="S38" s="39"/>
      <c r="T38" s="28">
        <f t="shared" si="12"/>
        <v>0</v>
      </c>
      <c r="U38" s="57">
        <f t="shared" si="13"/>
        <v>0</v>
      </c>
      <c r="V38" s="28">
        <f t="shared" si="14"/>
        <v>0</v>
      </c>
      <c r="W38" s="70">
        <f t="shared" si="15"/>
        <v>0</v>
      </c>
      <c r="X38" s="30"/>
      <c r="Y38" s="30"/>
      <c r="Z38" s="30"/>
      <c r="AA38" s="30"/>
      <c r="AB38" s="30"/>
      <c r="AC38" s="30"/>
      <c r="AD38" s="30"/>
      <c r="AE38" s="31"/>
    </row>
    <row r="39" spans="1:31" x14ac:dyDescent="0.3">
      <c r="A39" s="33" t="s">
        <v>77</v>
      </c>
      <c r="B39" s="33" t="s">
        <v>78</v>
      </c>
      <c r="C39" s="41">
        <v>12600</v>
      </c>
      <c r="D39" s="41">
        <f>Jan!J387</f>
        <v>1357.84</v>
      </c>
      <c r="E39" s="41">
        <f>Fev!J427</f>
        <v>1357.83</v>
      </c>
      <c r="F39" s="41">
        <v>1357.83</v>
      </c>
      <c r="G39" s="41"/>
      <c r="H39" s="25">
        <f t="shared" si="10"/>
        <v>4073.5</v>
      </c>
      <c r="I39" s="26">
        <f t="shared" si="11"/>
        <v>0.3232936507936508</v>
      </c>
      <c r="J39" s="41"/>
      <c r="K39" s="41"/>
      <c r="L39" s="41"/>
      <c r="M39" s="41"/>
      <c r="N39" s="28">
        <f>SUM(J39:M39)</f>
        <v>0</v>
      </c>
      <c r="O39" s="64">
        <f t="shared" si="9"/>
        <v>0</v>
      </c>
      <c r="P39" s="41"/>
      <c r="Q39" s="41"/>
      <c r="R39" s="41"/>
      <c r="S39" s="41"/>
      <c r="T39" s="28">
        <f t="shared" si="12"/>
        <v>0</v>
      </c>
      <c r="U39" s="57">
        <f t="shared" si="13"/>
        <v>0</v>
      </c>
      <c r="V39" s="28">
        <f t="shared" si="14"/>
        <v>4073.5</v>
      </c>
      <c r="W39" s="70">
        <f t="shared" si="15"/>
        <v>0.3232936507936508</v>
      </c>
      <c r="X39" s="30"/>
      <c r="Y39" s="30"/>
      <c r="Z39" s="30"/>
      <c r="AA39" s="30"/>
      <c r="AB39" s="30"/>
      <c r="AC39" s="30"/>
      <c r="AD39" s="30"/>
      <c r="AE39" s="31"/>
    </row>
    <row r="40" spans="1:31" x14ac:dyDescent="0.3">
      <c r="A40" s="33" t="s">
        <v>79</v>
      </c>
      <c r="B40" s="33" t="s">
        <v>64</v>
      </c>
      <c r="C40" s="41">
        <v>555875</v>
      </c>
      <c r="D40" s="41">
        <f>Jan!J375</f>
        <v>311598.19</v>
      </c>
      <c r="E40" s="41">
        <f>Fev!J416</f>
        <v>22722.78</v>
      </c>
      <c r="F40" s="41">
        <v>22722.78</v>
      </c>
      <c r="G40" s="41"/>
      <c r="H40" s="25">
        <f t="shared" si="10"/>
        <v>357043.75</v>
      </c>
      <c r="I40" s="26">
        <f t="shared" si="11"/>
        <v>0.64230942208230268</v>
      </c>
      <c r="J40" s="41"/>
      <c r="K40" s="41"/>
      <c r="L40" s="41"/>
      <c r="M40" s="41"/>
      <c r="N40" s="28">
        <f>SUM(J40:M40)</f>
        <v>0</v>
      </c>
      <c r="O40" s="64">
        <f t="shared" si="9"/>
        <v>0</v>
      </c>
      <c r="P40" s="41"/>
      <c r="Q40" s="41"/>
      <c r="R40" s="41"/>
      <c r="S40" s="41"/>
      <c r="T40" s="28">
        <f t="shared" si="12"/>
        <v>0</v>
      </c>
      <c r="U40" s="57">
        <f t="shared" si="13"/>
        <v>0</v>
      </c>
      <c r="V40" s="28">
        <f t="shared" si="14"/>
        <v>357043.75</v>
      </c>
      <c r="W40" s="70">
        <f t="shared" si="15"/>
        <v>0.64230942208230268</v>
      </c>
      <c r="X40" s="30"/>
      <c r="Y40" s="30"/>
      <c r="Z40" s="30"/>
      <c r="AA40" s="30"/>
      <c r="AB40" s="30"/>
      <c r="AC40" s="30"/>
      <c r="AD40" s="30"/>
      <c r="AE40" s="31"/>
    </row>
    <row r="41" spans="1:31" x14ac:dyDescent="0.3">
      <c r="A41" s="23" t="s">
        <v>80</v>
      </c>
      <c r="B41" s="23" t="s">
        <v>81</v>
      </c>
      <c r="C41" s="32">
        <f>SUM(C42:C43)</f>
        <v>2747514.68</v>
      </c>
      <c r="D41" s="32">
        <f>SUM(D42:D43)</f>
        <v>451941.35000000003</v>
      </c>
      <c r="E41" s="32">
        <f>SUM(E42:E43)</f>
        <v>378405.57</v>
      </c>
      <c r="F41" s="32">
        <f>SUM(F42:F43)</f>
        <v>378405.57</v>
      </c>
      <c r="G41" s="32">
        <f>SUM(G42:G43)</f>
        <v>0</v>
      </c>
      <c r="H41" s="25">
        <f t="shared" si="10"/>
        <v>1208752.49</v>
      </c>
      <c r="I41" s="26">
        <f t="shared" si="11"/>
        <v>0.43994396055419799</v>
      </c>
      <c r="J41" s="32">
        <f>SUM(J42:J43)</f>
        <v>0</v>
      </c>
      <c r="K41" s="32">
        <f>SUM(K42:K43)</f>
        <v>0</v>
      </c>
      <c r="L41" s="32">
        <f>SUM(L42:L43)</f>
        <v>0</v>
      </c>
      <c r="M41" s="32">
        <f>SUM(M42:M43)</f>
        <v>0</v>
      </c>
      <c r="N41" s="25">
        <f>SUM(J41:M41)</f>
        <v>0</v>
      </c>
      <c r="O41" s="63">
        <f t="shared" si="9"/>
        <v>0</v>
      </c>
      <c r="P41" s="32">
        <f>SUM(P42:P43)</f>
        <v>0</v>
      </c>
      <c r="Q41" s="32">
        <f>SUM(Q42:Q43)</f>
        <v>0</v>
      </c>
      <c r="R41" s="32">
        <f>SUM(R42:R43)</f>
        <v>0</v>
      </c>
      <c r="S41" s="32">
        <f>SUM(S42:S43)</f>
        <v>0</v>
      </c>
      <c r="T41" s="25">
        <f t="shared" si="12"/>
        <v>0</v>
      </c>
      <c r="U41" s="26">
        <f t="shared" si="13"/>
        <v>0</v>
      </c>
      <c r="V41" s="28">
        <f t="shared" si="14"/>
        <v>1208752.49</v>
      </c>
      <c r="W41" s="29">
        <f t="shared" si="15"/>
        <v>0.43994396055419799</v>
      </c>
      <c r="X41" s="30"/>
      <c r="Y41" s="30"/>
      <c r="Z41" s="30"/>
      <c r="AA41" s="30"/>
      <c r="AB41" s="30"/>
      <c r="AC41" s="30"/>
      <c r="AD41" s="30"/>
      <c r="AE41" s="31"/>
    </row>
    <row r="42" spans="1:31" x14ac:dyDescent="0.3">
      <c r="A42" s="33" t="s">
        <v>82</v>
      </c>
      <c r="B42" s="33" t="s">
        <v>83</v>
      </c>
      <c r="C42" s="41">
        <v>2747514.68</v>
      </c>
      <c r="D42" s="41">
        <f>Jan!J379</f>
        <v>448140.89</v>
      </c>
      <c r="E42" s="41">
        <f>Fev!J420</f>
        <v>378394.56</v>
      </c>
      <c r="F42" s="41">
        <v>378394.56</v>
      </c>
      <c r="G42" s="41"/>
      <c r="H42" s="25">
        <f t="shared" si="10"/>
        <v>1204930.01</v>
      </c>
      <c r="I42" s="26">
        <f t="shared" si="11"/>
        <v>0.43855271048087718</v>
      </c>
      <c r="J42" s="41"/>
      <c r="K42" s="41"/>
      <c r="L42" s="41"/>
      <c r="M42" s="41"/>
      <c r="N42" s="28">
        <f>SUM(J42:M42)</f>
        <v>0</v>
      </c>
      <c r="O42" s="64">
        <f t="shared" si="9"/>
        <v>0</v>
      </c>
      <c r="P42" s="41"/>
      <c r="Q42" s="41"/>
      <c r="R42" s="41"/>
      <c r="S42" s="41"/>
      <c r="T42" s="28">
        <f t="shared" si="12"/>
        <v>0</v>
      </c>
      <c r="U42" s="57">
        <f t="shared" si="13"/>
        <v>0</v>
      </c>
      <c r="V42" s="28">
        <f t="shared" si="14"/>
        <v>1204930.01</v>
      </c>
      <c r="W42" s="70">
        <f t="shared" si="15"/>
        <v>0.43855271048087718</v>
      </c>
      <c r="X42" s="30"/>
      <c r="Y42" s="30"/>
      <c r="Z42" s="30"/>
      <c r="AA42" s="30"/>
      <c r="AB42" s="30"/>
      <c r="AC42" s="30"/>
      <c r="AD42" s="30"/>
      <c r="AE42" s="31"/>
    </row>
    <row r="43" spans="1:31" x14ac:dyDescent="0.3">
      <c r="A43" s="33" t="s">
        <v>84</v>
      </c>
      <c r="B43" s="33" t="s">
        <v>48</v>
      </c>
      <c r="C43" s="39">
        <v>0</v>
      </c>
      <c r="D43" s="39">
        <f>Jan!J380+Jan!J384</f>
        <v>3800.46</v>
      </c>
      <c r="E43" s="41">
        <f>Fev!J421</f>
        <v>11.01</v>
      </c>
      <c r="F43" s="39">
        <v>11.01</v>
      </c>
      <c r="G43" s="39"/>
      <c r="H43" s="25">
        <f t="shared" si="10"/>
        <v>3822.4800000000005</v>
      </c>
      <c r="I43" s="26" t="str">
        <f t="shared" si="11"/>
        <v>-</v>
      </c>
      <c r="J43" s="39"/>
      <c r="K43" s="39"/>
      <c r="L43" s="39"/>
      <c r="M43" s="39"/>
      <c r="N43" s="28">
        <f>SUM(J43:M43)</f>
        <v>0</v>
      </c>
      <c r="O43" s="64" t="str">
        <f t="shared" si="9"/>
        <v>-</v>
      </c>
      <c r="P43" s="39"/>
      <c r="Q43" s="41"/>
      <c r="R43" s="39"/>
      <c r="S43" s="39"/>
      <c r="T43" s="28">
        <f t="shared" si="12"/>
        <v>0</v>
      </c>
      <c r="U43" s="57" t="str">
        <f t="shared" si="13"/>
        <v>-</v>
      </c>
      <c r="V43" s="28">
        <f t="shared" si="14"/>
        <v>3822.4800000000005</v>
      </c>
      <c r="W43" s="70" t="str">
        <f t="shared" si="15"/>
        <v>-</v>
      </c>
      <c r="X43" s="30"/>
      <c r="Y43" s="30"/>
      <c r="Z43" s="30"/>
      <c r="AA43" s="30"/>
      <c r="AB43" s="30"/>
      <c r="AC43" s="30"/>
      <c r="AD43" s="30"/>
      <c r="AE43" s="31"/>
    </row>
    <row r="44" spans="1:31" ht="24" x14ac:dyDescent="0.3">
      <c r="A44" s="23" t="s">
        <v>85</v>
      </c>
      <c r="B44" s="23" t="s">
        <v>86</v>
      </c>
      <c r="C44" s="32">
        <f>C45</f>
        <v>0</v>
      </c>
      <c r="D44" s="32">
        <f>D45</f>
        <v>0</v>
      </c>
      <c r="E44" s="32">
        <f>E45</f>
        <v>0</v>
      </c>
      <c r="F44" s="32">
        <f>F45</f>
        <v>0</v>
      </c>
      <c r="G44" s="32">
        <f>G45</f>
        <v>0</v>
      </c>
      <c r="H44" s="25">
        <f t="shared" si="10"/>
        <v>0</v>
      </c>
      <c r="I44" s="26" t="str">
        <f t="shared" si="11"/>
        <v>-</v>
      </c>
      <c r="J44" s="32">
        <f>J45</f>
        <v>0</v>
      </c>
      <c r="K44" s="32">
        <f>K45</f>
        <v>0</v>
      </c>
      <c r="L44" s="32">
        <f>L45</f>
        <v>0</v>
      </c>
      <c r="M44" s="32">
        <f>M45</f>
        <v>0</v>
      </c>
      <c r="N44" s="25">
        <f t="shared" si="8"/>
        <v>0</v>
      </c>
      <c r="O44" s="63" t="str">
        <f t="shared" si="9"/>
        <v>-</v>
      </c>
      <c r="P44" s="32">
        <f>P45</f>
        <v>0</v>
      </c>
      <c r="Q44" s="32">
        <f>Q45</f>
        <v>0</v>
      </c>
      <c r="R44" s="32">
        <f>R45</f>
        <v>0</v>
      </c>
      <c r="S44" s="32">
        <f>S45</f>
        <v>0</v>
      </c>
      <c r="T44" s="25">
        <f t="shared" si="12"/>
        <v>0</v>
      </c>
      <c r="U44" s="26" t="str">
        <f t="shared" si="13"/>
        <v>-</v>
      </c>
      <c r="V44" s="28">
        <f t="shared" si="14"/>
        <v>0</v>
      </c>
      <c r="W44" s="29" t="str">
        <f t="shared" si="15"/>
        <v>-</v>
      </c>
      <c r="X44" s="30"/>
      <c r="Y44" s="30"/>
      <c r="Z44" s="30"/>
      <c r="AA44" s="30"/>
      <c r="AB44" s="30"/>
      <c r="AC44" s="30"/>
      <c r="AD44" s="30"/>
      <c r="AE44" s="31"/>
    </row>
    <row r="45" spans="1:31" x14ac:dyDescent="0.3">
      <c r="A45" s="23" t="s">
        <v>87</v>
      </c>
      <c r="B45" s="23" t="s">
        <v>88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f t="shared" si="10"/>
        <v>0</v>
      </c>
      <c r="I45" s="26" t="str">
        <f t="shared" si="11"/>
        <v>-</v>
      </c>
      <c r="J45" s="24">
        <v>0</v>
      </c>
      <c r="K45" s="24">
        <v>0</v>
      </c>
      <c r="L45" s="24">
        <v>0</v>
      </c>
      <c r="M45" s="24">
        <v>0</v>
      </c>
      <c r="N45" s="25">
        <f t="shared" si="8"/>
        <v>0</v>
      </c>
      <c r="O45" s="63" t="str">
        <f t="shared" si="9"/>
        <v>-</v>
      </c>
      <c r="P45" s="24">
        <v>0</v>
      </c>
      <c r="Q45" s="24">
        <v>0</v>
      </c>
      <c r="R45" s="24">
        <v>0</v>
      </c>
      <c r="S45" s="24">
        <v>0</v>
      </c>
      <c r="T45" s="25">
        <f t="shared" si="12"/>
        <v>0</v>
      </c>
      <c r="U45" s="26" t="str">
        <f t="shared" si="13"/>
        <v>-</v>
      </c>
      <c r="V45" s="28">
        <f t="shared" si="14"/>
        <v>0</v>
      </c>
      <c r="W45" s="29" t="str">
        <f t="shared" si="15"/>
        <v>-</v>
      </c>
      <c r="X45" s="30"/>
      <c r="Y45" s="30"/>
      <c r="Z45" s="30"/>
      <c r="AA45" s="30"/>
      <c r="AB45" s="30"/>
      <c r="AC45" s="30"/>
      <c r="AD45" s="30"/>
      <c r="AE45" s="31"/>
    </row>
    <row r="46" spans="1:31" x14ac:dyDescent="0.3">
      <c r="A46" s="8"/>
      <c r="B46" s="8"/>
      <c r="C46" s="10"/>
      <c r="Q46" s="40"/>
      <c r="X46" s="30"/>
      <c r="Y46" s="30"/>
      <c r="Z46" s="30"/>
      <c r="AA46" s="30"/>
      <c r="AB46" s="30"/>
      <c r="AC46" s="30"/>
      <c r="AD46" s="30"/>
      <c r="AE46" s="31"/>
    </row>
    <row r="47" spans="1:31" ht="36" x14ac:dyDescent="0.3">
      <c r="A47" s="45"/>
      <c r="B47" s="45" t="s">
        <v>89</v>
      </c>
      <c r="C47" s="51" t="s">
        <v>894</v>
      </c>
      <c r="D47" s="51" t="s">
        <v>4</v>
      </c>
      <c r="E47" s="51" t="s">
        <v>5</v>
      </c>
      <c r="F47" s="52" t="s">
        <v>6</v>
      </c>
      <c r="G47" s="51" t="s">
        <v>7</v>
      </c>
      <c r="H47" s="51" t="s">
        <v>962</v>
      </c>
      <c r="I47" s="53" t="s">
        <v>963</v>
      </c>
      <c r="J47" s="51" t="s">
        <v>8</v>
      </c>
      <c r="K47" s="52" t="s">
        <v>9</v>
      </c>
      <c r="L47" s="52" t="s">
        <v>10</v>
      </c>
      <c r="M47" s="52" t="s">
        <v>11</v>
      </c>
      <c r="N47" s="51" t="s">
        <v>12</v>
      </c>
      <c r="O47" s="62" t="s">
        <v>13</v>
      </c>
      <c r="P47" s="17" t="s">
        <v>14</v>
      </c>
      <c r="Q47" s="17" t="s">
        <v>15</v>
      </c>
      <c r="R47" s="17" t="s">
        <v>16</v>
      </c>
      <c r="S47" s="17" t="s">
        <v>17</v>
      </c>
      <c r="T47" s="18" t="s">
        <v>18</v>
      </c>
      <c r="U47" s="21" t="s">
        <v>19</v>
      </c>
      <c r="V47" s="18" t="s">
        <v>20</v>
      </c>
      <c r="W47" s="22" t="s">
        <v>895</v>
      </c>
      <c r="X47" s="30"/>
      <c r="Y47" s="30"/>
      <c r="Z47" s="30"/>
      <c r="AA47" s="30"/>
      <c r="AB47" s="30"/>
      <c r="AC47" s="30"/>
      <c r="AD47" s="30"/>
      <c r="AE47" s="31"/>
    </row>
    <row r="48" spans="1:31" x14ac:dyDescent="0.3">
      <c r="A48" s="23" t="s">
        <v>90</v>
      </c>
      <c r="B48" s="23" t="s">
        <v>91</v>
      </c>
      <c r="C48" s="49">
        <f>C49+C134</f>
        <v>-123823241.09999999</v>
      </c>
      <c r="D48" s="49">
        <f>D49+D134</f>
        <v>-5310253.6100000003</v>
      </c>
      <c r="E48" s="49">
        <f>E49+E134</f>
        <v>-5935846.3400000008</v>
      </c>
      <c r="F48" s="49">
        <f>F49+F134</f>
        <v>-5935846.3400000008</v>
      </c>
      <c r="G48" s="49">
        <f>G49+G134</f>
        <v>0</v>
      </c>
      <c r="H48" s="54">
        <f>SUM(D48:G48)</f>
        <v>-17181946.290000003</v>
      </c>
      <c r="I48" s="55">
        <f>IF(C48=0,"-",H48/C48)</f>
        <v>0.13876188458129451</v>
      </c>
      <c r="J48" s="49">
        <f>J49+J134</f>
        <v>0</v>
      </c>
      <c r="K48" s="49">
        <f>K49+K134</f>
        <v>0</v>
      </c>
      <c r="L48" s="49">
        <f>L49+L134</f>
        <v>0</v>
      </c>
      <c r="M48" s="49">
        <f>M49+M134</f>
        <v>0</v>
      </c>
      <c r="N48" s="49">
        <f>SUM(J48:M48)</f>
        <v>0</v>
      </c>
      <c r="O48" s="63">
        <f>IF(C48=0,"-",N48/C48)</f>
        <v>0</v>
      </c>
      <c r="P48" s="49">
        <f>P49+P134</f>
        <v>0</v>
      </c>
      <c r="Q48" s="49">
        <f>Q49+Q134</f>
        <v>0</v>
      </c>
      <c r="R48" s="49">
        <f>R49+R134</f>
        <v>0</v>
      </c>
      <c r="S48" s="49">
        <f>S49+S134</f>
        <v>0</v>
      </c>
      <c r="T48" s="49">
        <f>SUM(P48:S48)</f>
        <v>0</v>
      </c>
      <c r="U48" s="42">
        <f>IF(C48=0,"-",T48/C48)</f>
        <v>0</v>
      </c>
      <c r="V48" s="50">
        <f>H48+N48+T48</f>
        <v>-17181946.290000003</v>
      </c>
      <c r="W48" s="29">
        <f>IF(C48=0,"-",V48/C48)</f>
        <v>0.13876188458129451</v>
      </c>
      <c r="X48" s="30"/>
      <c r="Y48" s="30"/>
      <c r="Z48" s="30"/>
      <c r="AA48" s="30"/>
      <c r="AB48" s="30"/>
      <c r="AC48" s="30"/>
      <c r="AD48" s="30"/>
      <c r="AE48" s="31"/>
    </row>
    <row r="49" spans="1:31" x14ac:dyDescent="0.3">
      <c r="A49" s="23" t="s">
        <v>92</v>
      </c>
      <c r="B49" s="23" t="s">
        <v>93</v>
      </c>
      <c r="C49" s="49">
        <f>C50+C63+C72+C93+C101+C128</f>
        <v>-123254766.09999999</v>
      </c>
      <c r="D49" s="49">
        <f>D50+D63+D72+D93+D101+D128</f>
        <v>-4385752.37</v>
      </c>
      <c r="E49" s="49">
        <f>E50+E63+E72+E93+E101+E128</f>
        <v>-5311779.7200000007</v>
      </c>
      <c r="F49" s="49">
        <f>F50+F63+F72+F93+F101+F128</f>
        <v>-5311779.7200000007</v>
      </c>
      <c r="G49" s="49">
        <f>G50+G63+G72+G93+G101+G128</f>
        <v>0</v>
      </c>
      <c r="H49" s="54">
        <f t="shared" ref="H49:H112" si="16">SUM(D49:G49)</f>
        <v>-15009311.810000001</v>
      </c>
      <c r="I49" s="55">
        <f t="shared" ref="I49:I112" si="17">IF(C49=0,"-",H49/C49)</f>
        <v>0.12177469711656044</v>
      </c>
      <c r="J49" s="49">
        <f>J50+J63+J72+J93+J101+J128</f>
        <v>0</v>
      </c>
      <c r="K49" s="49">
        <f>K50+K63+K72+K93+K101+K128</f>
        <v>0</v>
      </c>
      <c r="L49" s="49">
        <f>L50+L63+L72+L93+L101+L128</f>
        <v>0</v>
      </c>
      <c r="M49" s="49">
        <f>M50+M63+M72+M93+M101+M128</f>
        <v>0</v>
      </c>
      <c r="N49" s="49">
        <f t="shared" ref="N49:N112" si="18">SUM(J49:M49)</f>
        <v>0</v>
      </c>
      <c r="O49" s="63">
        <f t="shared" ref="O49:O112" si="19">IF(C49=0,"-",N49/C49)</f>
        <v>0</v>
      </c>
      <c r="P49" s="49">
        <f>P50+P63+P72+P93+P101+P128</f>
        <v>0</v>
      </c>
      <c r="Q49" s="49">
        <f>Q50+Q63+Q72+Q93+Q101+Q128</f>
        <v>0</v>
      </c>
      <c r="R49" s="49">
        <f>R50+R63+R72+R93+R101+R128</f>
        <v>0</v>
      </c>
      <c r="S49" s="49">
        <f>S50+S63+S72+S93+S101+S128</f>
        <v>0</v>
      </c>
      <c r="T49" s="49">
        <f t="shared" ref="T49:T112" si="20">SUM(P49:S49)</f>
        <v>0</v>
      </c>
      <c r="U49" s="42">
        <f t="shared" ref="U49:U112" si="21">IF(C49=0,"-",T49/C49)</f>
        <v>0</v>
      </c>
      <c r="V49" s="50">
        <f t="shared" ref="V49:V112" si="22">H49+N49+T49</f>
        <v>-15009311.810000001</v>
      </c>
      <c r="W49" s="29">
        <f t="shared" ref="W49:W112" si="23">IF(C49=0,"-",V49/C49)</f>
        <v>0.12177469711656044</v>
      </c>
      <c r="X49" s="30"/>
      <c r="Y49" s="30"/>
      <c r="Z49" s="30"/>
      <c r="AA49" s="30"/>
      <c r="AB49" s="30"/>
      <c r="AC49" s="30"/>
      <c r="AD49" s="30"/>
      <c r="AE49" s="31"/>
    </row>
    <row r="50" spans="1:31" x14ac:dyDescent="0.3">
      <c r="A50" s="23" t="s">
        <v>94</v>
      </c>
      <c r="B50" s="23" t="s">
        <v>95</v>
      </c>
      <c r="C50" s="49">
        <f>C51+C54+C57+C60</f>
        <v>-54822002.859999999</v>
      </c>
      <c r="D50" s="49">
        <f>D51+D54+D57+D60</f>
        <v>-2457120.9299999997</v>
      </c>
      <c r="E50" s="49">
        <f>E51+E54+E57+E60</f>
        <v>-3144909.0000000009</v>
      </c>
      <c r="F50" s="49">
        <f>F51+F54+F57+F60</f>
        <v>-3144909.0000000009</v>
      </c>
      <c r="G50" s="49">
        <f>G51+G54+G57+G60</f>
        <v>0</v>
      </c>
      <c r="H50" s="54">
        <f t="shared" si="16"/>
        <v>-8746938.9300000016</v>
      </c>
      <c r="I50" s="55">
        <f t="shared" si="17"/>
        <v>0.15955161201127999</v>
      </c>
      <c r="J50" s="49">
        <f>J51+J54+J57+J60</f>
        <v>0</v>
      </c>
      <c r="K50" s="49">
        <f>K51+K54+K57+K60</f>
        <v>0</v>
      </c>
      <c r="L50" s="49">
        <f>L51+L54+L57+L60</f>
        <v>0</v>
      </c>
      <c r="M50" s="49">
        <f>M51+M54+M57+M60</f>
        <v>0</v>
      </c>
      <c r="N50" s="49">
        <f t="shared" si="18"/>
        <v>0</v>
      </c>
      <c r="O50" s="63">
        <f t="shared" si="19"/>
        <v>0</v>
      </c>
      <c r="P50" s="49">
        <f>P51+P54+P57+P60</f>
        <v>0</v>
      </c>
      <c r="Q50" s="49">
        <f>Q51+Q54+Q57+Q60</f>
        <v>0</v>
      </c>
      <c r="R50" s="49">
        <f>R51+R54+R57+R60</f>
        <v>0</v>
      </c>
      <c r="S50" s="49">
        <f>S51+S54+S57+S60</f>
        <v>0</v>
      </c>
      <c r="T50" s="49">
        <f t="shared" si="20"/>
        <v>0</v>
      </c>
      <c r="U50" s="42">
        <f t="shared" si="21"/>
        <v>0</v>
      </c>
      <c r="V50" s="50">
        <f t="shared" si="22"/>
        <v>-8746938.9300000016</v>
      </c>
      <c r="W50" s="29">
        <f t="shared" si="23"/>
        <v>0.15955161201127999</v>
      </c>
      <c r="X50" s="30"/>
      <c r="Y50" s="30"/>
      <c r="Z50" s="30"/>
      <c r="AA50" s="30"/>
      <c r="AB50" s="30"/>
      <c r="AC50" s="30"/>
      <c r="AD50" s="30"/>
      <c r="AE50" s="31"/>
    </row>
    <row r="51" spans="1:31" x14ac:dyDescent="0.3">
      <c r="A51" s="23" t="s">
        <v>96</v>
      </c>
      <c r="B51" s="23" t="s">
        <v>97</v>
      </c>
      <c r="C51" s="49">
        <f>SUM(C52:C53)</f>
        <v>-1458889.35</v>
      </c>
      <c r="D51" s="49">
        <f>SUM(D52:D53)</f>
        <v>-105473.63</v>
      </c>
      <c r="E51" s="49">
        <f>SUM(E52:E53)</f>
        <v>-101482.27000000002</v>
      </c>
      <c r="F51" s="49">
        <f>SUM(F52:F53)</f>
        <v>-101482.27000000002</v>
      </c>
      <c r="G51" s="49">
        <f>SUM(G52:G53)</f>
        <v>0</v>
      </c>
      <c r="H51" s="54">
        <f t="shared" si="16"/>
        <v>-308438.17000000004</v>
      </c>
      <c r="I51" s="55">
        <f t="shared" si="17"/>
        <v>0.21141985168374833</v>
      </c>
      <c r="J51" s="49">
        <f>SUM(J52:J53)</f>
        <v>0</v>
      </c>
      <c r="K51" s="49">
        <f>SUM(K52:K53)</f>
        <v>0</v>
      </c>
      <c r="L51" s="49">
        <f>SUM(L52:L53)</f>
        <v>0</v>
      </c>
      <c r="M51" s="49">
        <f>SUM(M52:M53)</f>
        <v>0</v>
      </c>
      <c r="N51" s="49">
        <f t="shared" si="18"/>
        <v>0</v>
      </c>
      <c r="O51" s="63">
        <f t="shared" si="19"/>
        <v>0</v>
      </c>
      <c r="P51" s="49">
        <f>SUM(P52:P53)</f>
        <v>0</v>
      </c>
      <c r="Q51" s="49">
        <f>SUM(Q52:Q53)</f>
        <v>0</v>
      </c>
      <c r="R51" s="49">
        <f>SUM(R52:R53)</f>
        <v>0</v>
      </c>
      <c r="S51" s="49">
        <f>SUM(S52:S53)</f>
        <v>0</v>
      </c>
      <c r="T51" s="49">
        <f t="shared" si="20"/>
        <v>0</v>
      </c>
      <c r="U51" s="42">
        <f t="shared" si="21"/>
        <v>0</v>
      </c>
      <c r="V51" s="50">
        <f t="shared" si="22"/>
        <v>-308438.17000000004</v>
      </c>
      <c r="W51" s="29">
        <f t="shared" si="23"/>
        <v>0.21141985168374833</v>
      </c>
      <c r="X51" s="30"/>
      <c r="Y51" s="30"/>
      <c r="Z51" s="30"/>
      <c r="AA51" s="30"/>
      <c r="AB51" s="30"/>
      <c r="AC51" s="30"/>
      <c r="AD51" s="30"/>
      <c r="AE51" s="31"/>
    </row>
    <row r="52" spans="1:31" x14ac:dyDescent="0.3">
      <c r="A52" s="33" t="s">
        <v>98</v>
      </c>
      <c r="B52" s="33" t="s">
        <v>99</v>
      </c>
      <c r="C52" s="50">
        <v>-748625.92000000004</v>
      </c>
      <c r="D52" s="50">
        <f>-Jan!K171</f>
        <v>-50432.08</v>
      </c>
      <c r="E52" s="50">
        <f>-Fev!L173</f>
        <v>-50671.4</v>
      </c>
      <c r="F52" s="50">
        <v>-50671.4</v>
      </c>
      <c r="G52" s="50"/>
      <c r="H52" s="58">
        <f t="shared" si="16"/>
        <v>-151774.88</v>
      </c>
      <c r="I52" s="59">
        <f t="shared" si="17"/>
        <v>0.20273794420583247</v>
      </c>
      <c r="J52" s="50"/>
      <c r="K52" s="50"/>
      <c r="L52" s="50"/>
      <c r="M52" s="50"/>
      <c r="N52" s="50">
        <f t="shared" si="18"/>
        <v>0</v>
      </c>
      <c r="O52" s="64">
        <f t="shared" si="19"/>
        <v>0</v>
      </c>
      <c r="P52" s="50"/>
      <c r="Q52" s="50"/>
      <c r="R52" s="50"/>
      <c r="S52" s="50"/>
      <c r="T52" s="50">
        <f t="shared" si="20"/>
        <v>0</v>
      </c>
      <c r="U52" s="60">
        <f t="shared" si="21"/>
        <v>0</v>
      </c>
      <c r="V52" s="50">
        <f t="shared" si="22"/>
        <v>-151774.88</v>
      </c>
      <c r="W52" s="70">
        <f t="shared" si="23"/>
        <v>0.20273794420583247</v>
      </c>
      <c r="X52" s="30"/>
      <c r="Y52" s="30"/>
      <c r="Z52" s="30"/>
      <c r="AA52" s="30"/>
      <c r="AB52" s="30"/>
      <c r="AC52" s="30"/>
      <c r="AD52" s="30"/>
      <c r="AE52" s="31"/>
    </row>
    <row r="53" spans="1:31" x14ac:dyDescent="0.3">
      <c r="A53" s="33" t="s">
        <v>100</v>
      </c>
      <c r="B53" s="33" t="s">
        <v>101</v>
      </c>
      <c r="C53" s="50">
        <v>-710263.43</v>
      </c>
      <c r="D53" s="50">
        <f>-Jan!K182</f>
        <v>-55041.55</v>
      </c>
      <c r="E53" s="50">
        <f>-Fev!L184</f>
        <v>-50810.87000000001</v>
      </c>
      <c r="F53" s="50">
        <v>-50810.87000000001</v>
      </c>
      <c r="G53" s="50"/>
      <c r="H53" s="58">
        <f t="shared" si="16"/>
        <v>-156663.29000000004</v>
      </c>
      <c r="I53" s="59">
        <f t="shared" si="17"/>
        <v>0.22057068319003842</v>
      </c>
      <c r="J53" s="50"/>
      <c r="K53" s="50"/>
      <c r="L53" s="50"/>
      <c r="M53" s="50"/>
      <c r="N53" s="50">
        <f t="shared" si="18"/>
        <v>0</v>
      </c>
      <c r="O53" s="64">
        <f t="shared" si="19"/>
        <v>0</v>
      </c>
      <c r="P53" s="50"/>
      <c r="Q53" s="50"/>
      <c r="R53" s="50"/>
      <c r="S53" s="50"/>
      <c r="T53" s="50">
        <f t="shared" si="20"/>
        <v>0</v>
      </c>
      <c r="U53" s="60">
        <f t="shared" si="21"/>
        <v>0</v>
      </c>
      <c r="V53" s="50">
        <f t="shared" si="22"/>
        <v>-156663.29000000004</v>
      </c>
      <c r="W53" s="70">
        <f t="shared" si="23"/>
        <v>0.22057068319003842</v>
      </c>
      <c r="X53" s="30"/>
      <c r="Y53" s="30"/>
      <c r="Z53" s="30"/>
      <c r="AA53" s="30"/>
      <c r="AB53" s="30"/>
      <c r="AC53" s="30"/>
      <c r="AD53" s="30"/>
      <c r="AE53" s="31"/>
    </row>
    <row r="54" spans="1:31" x14ac:dyDescent="0.3">
      <c r="A54" s="23" t="s">
        <v>102</v>
      </c>
      <c r="B54" s="23" t="s">
        <v>103</v>
      </c>
      <c r="C54" s="49">
        <f>SUM(C55:C56)</f>
        <v>-52516704.909999996</v>
      </c>
      <c r="D54" s="49">
        <f>SUM(D55:D56)</f>
        <v>-2288857.19</v>
      </c>
      <c r="E54" s="49">
        <f>SUM(E55:E56)</f>
        <v>-2984415.2600000007</v>
      </c>
      <c r="F54" s="49">
        <f>SUM(F55:F56)</f>
        <v>-2984415.2600000007</v>
      </c>
      <c r="G54" s="49">
        <f>SUM(G55:G56)</f>
        <v>0</v>
      </c>
      <c r="H54" s="49">
        <f t="shared" si="16"/>
        <v>-8257687.7100000018</v>
      </c>
      <c r="I54" s="49">
        <f t="shared" si="17"/>
        <v>0.15723925794947599</v>
      </c>
      <c r="J54" s="49">
        <f>SUM(J55:J56)</f>
        <v>0</v>
      </c>
      <c r="K54" s="49">
        <f>SUM(K55:K56)</f>
        <v>0</v>
      </c>
      <c r="L54" s="49">
        <f>SUM(L55:L56)</f>
        <v>0</v>
      </c>
      <c r="M54" s="49">
        <f>SUM(M55:M56)</f>
        <v>0</v>
      </c>
      <c r="N54" s="49">
        <f t="shared" si="18"/>
        <v>0</v>
      </c>
      <c r="O54" s="63">
        <f t="shared" si="19"/>
        <v>0</v>
      </c>
      <c r="P54" s="49">
        <f>SUM(P55:P56)</f>
        <v>0</v>
      </c>
      <c r="Q54" s="49">
        <f>SUM(Q55:Q56)</f>
        <v>0</v>
      </c>
      <c r="R54" s="49">
        <f>SUM(R55:R56)</f>
        <v>0</v>
      </c>
      <c r="S54" s="49">
        <f>SUM(S55:S56)</f>
        <v>0</v>
      </c>
      <c r="T54" s="49">
        <f t="shared" si="20"/>
        <v>0</v>
      </c>
      <c r="U54" s="42">
        <f t="shared" si="21"/>
        <v>0</v>
      </c>
      <c r="V54" s="50">
        <f t="shared" si="22"/>
        <v>-8257687.7100000018</v>
      </c>
      <c r="W54" s="29">
        <f t="shared" si="23"/>
        <v>0.15723925794947599</v>
      </c>
      <c r="X54" s="30"/>
      <c r="Y54" s="30"/>
      <c r="Z54" s="30"/>
      <c r="AA54" s="30"/>
      <c r="AB54" s="30"/>
      <c r="AC54" s="30"/>
      <c r="AD54" s="30"/>
      <c r="AE54" s="31"/>
    </row>
    <row r="55" spans="1:31" x14ac:dyDescent="0.3">
      <c r="A55" s="33" t="s">
        <v>104</v>
      </c>
      <c r="B55" s="33" t="s">
        <v>99</v>
      </c>
      <c r="C55" s="50">
        <v>-7781270.8300000001</v>
      </c>
      <c r="D55" s="50">
        <f>-Jan!K193</f>
        <v>-505785.28</v>
      </c>
      <c r="E55" s="50">
        <f>-Fev!L195</f>
        <v>-514363.37</v>
      </c>
      <c r="F55" s="50">
        <v>-514363.37</v>
      </c>
      <c r="G55" s="50"/>
      <c r="H55" s="50">
        <f t="shared" si="16"/>
        <v>-1534512.02</v>
      </c>
      <c r="I55" s="50">
        <f t="shared" si="17"/>
        <v>0.19720583610633688</v>
      </c>
      <c r="J55" s="50"/>
      <c r="K55" s="50"/>
      <c r="L55" s="50"/>
      <c r="M55" s="50"/>
      <c r="N55" s="50">
        <f t="shared" si="18"/>
        <v>0</v>
      </c>
      <c r="O55" s="64">
        <f t="shared" si="19"/>
        <v>0</v>
      </c>
      <c r="P55" s="50"/>
      <c r="Q55" s="50"/>
      <c r="R55" s="50"/>
      <c r="S55" s="50"/>
      <c r="T55" s="50">
        <f t="shared" si="20"/>
        <v>0</v>
      </c>
      <c r="U55" s="60">
        <f t="shared" si="21"/>
        <v>0</v>
      </c>
      <c r="V55" s="50">
        <f t="shared" si="22"/>
        <v>-1534512.02</v>
      </c>
      <c r="W55" s="70">
        <f t="shared" si="23"/>
        <v>0.19720583610633688</v>
      </c>
      <c r="X55" s="30"/>
      <c r="Y55" s="30"/>
      <c r="Z55" s="30"/>
      <c r="AA55" s="30"/>
      <c r="AB55" s="30"/>
      <c r="AC55" s="30"/>
      <c r="AD55" s="30"/>
      <c r="AE55" s="31"/>
    </row>
    <row r="56" spans="1:31" x14ac:dyDescent="0.3">
      <c r="A56" s="33" t="s">
        <v>105</v>
      </c>
      <c r="B56" s="33" t="s">
        <v>101</v>
      </c>
      <c r="C56" s="50">
        <v>-44735434.079999998</v>
      </c>
      <c r="D56" s="50">
        <f>-Jan!K207</f>
        <v>-1783071.91</v>
      </c>
      <c r="E56" s="50">
        <f>-Fev!L209</f>
        <v>-2470051.8900000006</v>
      </c>
      <c r="F56" s="50">
        <v>-2470051.8900000006</v>
      </c>
      <c r="G56" s="50"/>
      <c r="H56" s="50">
        <f t="shared" si="16"/>
        <v>-6723175.6900000013</v>
      </c>
      <c r="I56" s="50">
        <f t="shared" si="17"/>
        <v>0.15028748079155782</v>
      </c>
      <c r="J56" s="50"/>
      <c r="K56" s="50"/>
      <c r="L56" s="50"/>
      <c r="M56" s="50"/>
      <c r="N56" s="50">
        <f t="shared" si="18"/>
        <v>0</v>
      </c>
      <c r="O56" s="64">
        <f t="shared" si="19"/>
        <v>0</v>
      </c>
      <c r="P56" s="50"/>
      <c r="Q56" s="50"/>
      <c r="R56" s="50"/>
      <c r="S56" s="50"/>
      <c r="T56" s="50">
        <f t="shared" si="20"/>
        <v>0</v>
      </c>
      <c r="U56" s="60">
        <f t="shared" si="21"/>
        <v>0</v>
      </c>
      <c r="V56" s="50">
        <f t="shared" si="22"/>
        <v>-6723175.6900000013</v>
      </c>
      <c r="W56" s="70">
        <f t="shared" si="23"/>
        <v>0.15028748079155782</v>
      </c>
      <c r="X56" s="30"/>
      <c r="Y56" s="30"/>
      <c r="Z56" s="30"/>
      <c r="AA56" s="30"/>
      <c r="AB56" s="30"/>
      <c r="AC56" s="30"/>
      <c r="AD56" s="30"/>
      <c r="AE56" s="31"/>
    </row>
    <row r="57" spans="1:31" x14ac:dyDescent="0.3">
      <c r="A57" s="23" t="s">
        <v>106</v>
      </c>
      <c r="B57" s="23" t="s">
        <v>107</v>
      </c>
      <c r="C57" s="49">
        <f>SUM(C58:C59)</f>
        <v>-38540.000000000007</v>
      </c>
      <c r="D57" s="49">
        <f>SUM(D58:D59)</f>
        <v>-1426.07</v>
      </c>
      <c r="E57" s="49">
        <f>SUM(E58:E59)</f>
        <v>-1635.08</v>
      </c>
      <c r="F57" s="49">
        <f>SUM(F58:F59)</f>
        <v>-1635.08</v>
      </c>
      <c r="G57" s="49">
        <f>SUM(G58:G59)</f>
        <v>0</v>
      </c>
      <c r="H57" s="54">
        <f t="shared" si="16"/>
        <v>-4696.2299999999996</v>
      </c>
      <c r="I57" s="55">
        <f t="shared" si="17"/>
        <v>0.12185339906590552</v>
      </c>
      <c r="J57" s="49">
        <f>SUM(J58:J59)</f>
        <v>0</v>
      </c>
      <c r="K57" s="49">
        <f>SUM(K58:K59)</f>
        <v>0</v>
      </c>
      <c r="L57" s="49">
        <f>SUM(L58:L59)</f>
        <v>0</v>
      </c>
      <c r="M57" s="49">
        <f>SUM(M58:M59)</f>
        <v>0</v>
      </c>
      <c r="N57" s="54">
        <f t="shared" si="18"/>
        <v>0</v>
      </c>
      <c r="O57" s="63">
        <f t="shared" si="19"/>
        <v>0</v>
      </c>
      <c r="P57" s="49">
        <f>SUM(P58:P59)</f>
        <v>0</v>
      </c>
      <c r="Q57" s="49">
        <f>SUM(Q58:Q59)</f>
        <v>0</v>
      </c>
      <c r="R57" s="49">
        <f>SUM(R58:R59)</f>
        <v>0</v>
      </c>
      <c r="S57" s="49">
        <f>SUM(S58:S59)</f>
        <v>0</v>
      </c>
      <c r="T57" s="49">
        <f t="shared" si="20"/>
        <v>0</v>
      </c>
      <c r="U57" s="42">
        <f t="shared" si="21"/>
        <v>0</v>
      </c>
      <c r="V57" s="50">
        <f t="shared" si="22"/>
        <v>-4696.2299999999996</v>
      </c>
      <c r="W57" s="29">
        <f t="shared" si="23"/>
        <v>0.12185339906590552</v>
      </c>
      <c r="X57" s="30"/>
      <c r="Y57" s="30"/>
      <c r="Z57" s="30"/>
      <c r="AA57" s="30"/>
      <c r="AB57" s="30"/>
      <c r="AC57" s="30"/>
      <c r="AD57" s="30"/>
      <c r="AE57" s="31"/>
    </row>
    <row r="58" spans="1:31" x14ac:dyDescent="0.3">
      <c r="A58" s="33" t="s">
        <v>108</v>
      </c>
      <c r="B58" s="33" t="s">
        <v>99</v>
      </c>
      <c r="C58" s="50">
        <v>-18040.000000000004</v>
      </c>
      <c r="D58" s="50">
        <f>-Jan!K223</f>
        <v>-1426.07</v>
      </c>
      <c r="E58" s="50">
        <f>-Fev!L225</f>
        <v>-1635.08</v>
      </c>
      <c r="F58" s="50">
        <v>-1635.08</v>
      </c>
      <c r="G58" s="50"/>
      <c r="H58" s="58">
        <f t="shared" si="16"/>
        <v>-4696.2299999999996</v>
      </c>
      <c r="I58" s="59">
        <f t="shared" si="17"/>
        <v>0.26032317073170724</v>
      </c>
      <c r="J58" s="50"/>
      <c r="K58" s="50"/>
      <c r="L58" s="50"/>
      <c r="M58" s="50"/>
      <c r="N58" s="58">
        <f t="shared" si="18"/>
        <v>0</v>
      </c>
      <c r="O58" s="64">
        <f t="shared" si="19"/>
        <v>0</v>
      </c>
      <c r="P58" s="50"/>
      <c r="Q58" s="50"/>
      <c r="R58" s="50"/>
      <c r="S58" s="50"/>
      <c r="T58" s="50">
        <f t="shared" si="20"/>
        <v>0</v>
      </c>
      <c r="U58" s="60">
        <f t="shared" si="21"/>
        <v>0</v>
      </c>
      <c r="V58" s="50">
        <f t="shared" si="22"/>
        <v>-4696.2299999999996</v>
      </c>
      <c r="W58" s="70">
        <f t="shared" si="23"/>
        <v>0.26032317073170724</v>
      </c>
      <c r="X58" s="30"/>
      <c r="Y58" s="30"/>
      <c r="Z58" s="30"/>
      <c r="AA58" s="30"/>
      <c r="AB58" s="30"/>
      <c r="AC58" s="30"/>
      <c r="AD58" s="30"/>
      <c r="AE58" s="31"/>
    </row>
    <row r="59" spans="1:31" x14ac:dyDescent="0.3">
      <c r="A59" s="33" t="s">
        <v>109</v>
      </c>
      <c r="B59" s="33" t="s">
        <v>101</v>
      </c>
      <c r="C59" s="50">
        <v>-20500.000000000004</v>
      </c>
      <c r="D59" s="50">
        <v>0</v>
      </c>
      <c r="E59" s="50">
        <v>0</v>
      </c>
      <c r="F59" s="50">
        <v>0</v>
      </c>
      <c r="G59" s="50"/>
      <c r="H59" s="58">
        <f t="shared" si="16"/>
        <v>0</v>
      </c>
      <c r="I59" s="59">
        <f t="shared" si="17"/>
        <v>0</v>
      </c>
      <c r="J59" s="50"/>
      <c r="K59" s="50"/>
      <c r="L59" s="50"/>
      <c r="M59" s="50"/>
      <c r="N59" s="58">
        <f t="shared" si="18"/>
        <v>0</v>
      </c>
      <c r="O59" s="64">
        <f t="shared" si="19"/>
        <v>0</v>
      </c>
      <c r="P59" s="50"/>
      <c r="Q59" s="50"/>
      <c r="R59" s="50"/>
      <c r="S59" s="50"/>
      <c r="T59" s="50">
        <f t="shared" si="20"/>
        <v>0</v>
      </c>
      <c r="U59" s="60">
        <f t="shared" si="21"/>
        <v>0</v>
      </c>
      <c r="V59" s="50">
        <f t="shared" si="22"/>
        <v>0</v>
      </c>
      <c r="W59" s="70">
        <f t="shared" si="23"/>
        <v>0</v>
      </c>
      <c r="X59" s="30"/>
      <c r="Y59" s="30"/>
      <c r="Z59" s="30"/>
      <c r="AA59" s="30"/>
      <c r="AB59" s="30"/>
      <c r="AC59" s="30"/>
      <c r="AD59" s="30"/>
      <c r="AE59" s="31"/>
    </row>
    <row r="60" spans="1:31" x14ac:dyDescent="0.3">
      <c r="A60" s="23" t="s">
        <v>110</v>
      </c>
      <c r="B60" s="23" t="s">
        <v>111</v>
      </c>
      <c r="C60" s="49">
        <f>SUM(C61:C62)</f>
        <v>-807868.60000000009</v>
      </c>
      <c r="D60" s="49">
        <f>SUM(D61:D62)</f>
        <v>-61364.04</v>
      </c>
      <c r="E60" s="49">
        <f>SUM(E61:E62)</f>
        <v>-57376.389999999992</v>
      </c>
      <c r="F60" s="49">
        <f>SUM(F61:F62)</f>
        <v>-57376.389999999992</v>
      </c>
      <c r="G60" s="49">
        <f>SUM(G61:G62)</f>
        <v>0</v>
      </c>
      <c r="H60" s="54">
        <f t="shared" si="16"/>
        <v>-176116.81999999998</v>
      </c>
      <c r="I60" s="55">
        <f t="shared" si="17"/>
        <v>0.21800181366128099</v>
      </c>
      <c r="J60" s="49">
        <f>SUM(J61:J62)</f>
        <v>0</v>
      </c>
      <c r="K60" s="49">
        <f>SUM(K61:K62)</f>
        <v>0</v>
      </c>
      <c r="L60" s="49">
        <f>SUM(L61:L62)</f>
        <v>0</v>
      </c>
      <c r="M60" s="49">
        <f>SUM(M61:M62)</f>
        <v>0</v>
      </c>
      <c r="N60" s="54">
        <f t="shared" si="18"/>
        <v>0</v>
      </c>
      <c r="O60" s="63">
        <f t="shared" si="19"/>
        <v>0</v>
      </c>
      <c r="P60" s="49">
        <f>SUM(P61:P62)</f>
        <v>0</v>
      </c>
      <c r="Q60" s="49">
        <f>SUM(Q61:Q62)</f>
        <v>0</v>
      </c>
      <c r="R60" s="49">
        <f>SUM(R61:R62)</f>
        <v>0</v>
      </c>
      <c r="S60" s="49">
        <f>SUM(S61:S62)</f>
        <v>0</v>
      </c>
      <c r="T60" s="49">
        <f t="shared" si="20"/>
        <v>0</v>
      </c>
      <c r="U60" s="42">
        <f t="shared" si="21"/>
        <v>0</v>
      </c>
      <c r="V60" s="50">
        <f t="shared" si="22"/>
        <v>-176116.81999999998</v>
      </c>
      <c r="W60" s="29">
        <f t="shared" si="23"/>
        <v>0.21800181366128099</v>
      </c>
      <c r="X60" s="30"/>
      <c r="Y60" s="30"/>
      <c r="Z60" s="30"/>
      <c r="AA60" s="30"/>
      <c r="AB60" s="30"/>
      <c r="AC60" s="30"/>
      <c r="AD60" s="30"/>
      <c r="AE60" s="31"/>
    </row>
    <row r="61" spans="1:31" x14ac:dyDescent="0.3">
      <c r="A61" s="33" t="s">
        <v>112</v>
      </c>
      <c r="B61" s="33" t="s">
        <v>99</v>
      </c>
      <c r="C61" s="50">
        <v>0</v>
      </c>
      <c r="D61" s="50">
        <v>0</v>
      </c>
      <c r="E61" s="50">
        <v>0</v>
      </c>
      <c r="F61" s="50">
        <v>0</v>
      </c>
      <c r="G61" s="50"/>
      <c r="H61" s="58">
        <f t="shared" si="16"/>
        <v>0</v>
      </c>
      <c r="I61" s="59" t="str">
        <f t="shared" si="17"/>
        <v>-</v>
      </c>
      <c r="J61" s="50"/>
      <c r="K61" s="50"/>
      <c r="L61" s="50"/>
      <c r="M61" s="50"/>
      <c r="N61" s="58">
        <f t="shared" si="18"/>
        <v>0</v>
      </c>
      <c r="O61" s="64" t="str">
        <f t="shared" si="19"/>
        <v>-</v>
      </c>
      <c r="P61" s="50"/>
      <c r="Q61" s="50"/>
      <c r="R61" s="50"/>
      <c r="S61" s="50"/>
      <c r="T61" s="50">
        <f t="shared" si="20"/>
        <v>0</v>
      </c>
      <c r="U61" s="60" t="str">
        <f t="shared" si="21"/>
        <v>-</v>
      </c>
      <c r="V61" s="50">
        <f t="shared" si="22"/>
        <v>0</v>
      </c>
      <c r="W61" s="70" t="str">
        <f t="shared" si="23"/>
        <v>-</v>
      </c>
      <c r="X61" s="30"/>
      <c r="Y61" s="30"/>
      <c r="Z61" s="30"/>
      <c r="AA61" s="30"/>
      <c r="AB61" s="30"/>
      <c r="AC61" s="30"/>
      <c r="AD61" s="30"/>
      <c r="AE61" s="31"/>
    </row>
    <row r="62" spans="1:31" x14ac:dyDescent="0.3">
      <c r="A62" s="33" t="s">
        <v>113</v>
      </c>
      <c r="B62" s="33" t="s">
        <v>101</v>
      </c>
      <c r="C62" s="56">
        <v>-807868.60000000009</v>
      </c>
      <c r="D62" s="56">
        <f>-Jan!K229</f>
        <v>-61364.04</v>
      </c>
      <c r="E62" s="56">
        <f>-Fev!L230</f>
        <v>-57376.389999999992</v>
      </c>
      <c r="F62" s="56">
        <v>-57376.389999999992</v>
      </c>
      <c r="G62" s="56"/>
      <c r="H62" s="58">
        <f t="shared" si="16"/>
        <v>-176116.81999999998</v>
      </c>
      <c r="I62" s="59">
        <f t="shared" si="17"/>
        <v>0.21800181366128099</v>
      </c>
      <c r="J62" s="56"/>
      <c r="K62" s="56"/>
      <c r="L62" s="56"/>
      <c r="M62" s="56"/>
      <c r="N62" s="58">
        <f t="shared" si="18"/>
        <v>0</v>
      </c>
      <c r="O62" s="64">
        <f t="shared" si="19"/>
        <v>0</v>
      </c>
      <c r="P62" s="56"/>
      <c r="Q62" s="56"/>
      <c r="R62" s="56"/>
      <c r="S62" s="56"/>
      <c r="T62" s="56">
        <f t="shared" si="20"/>
        <v>0</v>
      </c>
      <c r="U62" s="60">
        <f t="shared" si="21"/>
        <v>0</v>
      </c>
      <c r="V62" s="50">
        <f t="shared" si="22"/>
        <v>-176116.81999999998</v>
      </c>
      <c r="W62" s="70">
        <f t="shared" si="23"/>
        <v>0.21800181366128099</v>
      </c>
      <c r="X62" s="30"/>
      <c r="Y62" s="30"/>
      <c r="Z62" s="30"/>
      <c r="AA62" s="30"/>
      <c r="AB62" s="30"/>
      <c r="AC62" s="30"/>
      <c r="AD62" s="30"/>
      <c r="AE62" s="31"/>
    </row>
    <row r="63" spans="1:31" ht="24" x14ac:dyDescent="0.3">
      <c r="A63" s="23" t="s">
        <v>114</v>
      </c>
      <c r="B63" s="23" t="s">
        <v>115</v>
      </c>
      <c r="C63" s="49">
        <f>SUM(C64:C71)</f>
        <v>-8746735.0699999984</v>
      </c>
      <c r="D63" s="49">
        <f>SUM(D64:D71)</f>
        <v>-312920.19</v>
      </c>
      <c r="E63" s="49">
        <f>SUM(E64:E71)</f>
        <v>-613372.87999999989</v>
      </c>
      <c r="F63" s="49">
        <f>SUM(F64:F71)</f>
        <v>-613372.87999999989</v>
      </c>
      <c r="G63" s="49">
        <f>SUM(G64:G71)</f>
        <v>0</v>
      </c>
      <c r="H63" s="54">
        <f t="shared" si="16"/>
        <v>-1539665.9499999997</v>
      </c>
      <c r="I63" s="55">
        <f t="shared" si="17"/>
        <v>0.17602750485502014</v>
      </c>
      <c r="J63" s="49">
        <f>SUM(J64:J71)</f>
        <v>0</v>
      </c>
      <c r="K63" s="49">
        <f>SUM(K64:K71)</f>
        <v>0</v>
      </c>
      <c r="L63" s="49">
        <f>SUM(L64:L71)</f>
        <v>0</v>
      </c>
      <c r="M63" s="49">
        <f>SUM(M64:M71)</f>
        <v>0</v>
      </c>
      <c r="N63" s="54">
        <f t="shared" si="18"/>
        <v>0</v>
      </c>
      <c r="O63" s="63">
        <f t="shared" si="19"/>
        <v>0</v>
      </c>
      <c r="P63" s="49">
        <f>SUM(P64:P71)</f>
        <v>0</v>
      </c>
      <c r="Q63" s="49">
        <f>SUM(Q64:Q71)</f>
        <v>0</v>
      </c>
      <c r="R63" s="49">
        <f>SUM(R64:R71)</f>
        <v>0</v>
      </c>
      <c r="S63" s="49">
        <f>SUM(S64:S71)</f>
        <v>0</v>
      </c>
      <c r="T63" s="49">
        <f t="shared" si="20"/>
        <v>0</v>
      </c>
      <c r="U63" s="42">
        <f t="shared" si="21"/>
        <v>0</v>
      </c>
      <c r="V63" s="50">
        <f t="shared" si="22"/>
        <v>-1539665.9499999997</v>
      </c>
      <c r="W63" s="29">
        <f t="shared" si="23"/>
        <v>0.17602750485502014</v>
      </c>
      <c r="X63" s="30"/>
      <c r="Y63" s="30"/>
      <c r="Z63" s="30"/>
      <c r="AA63" s="30"/>
      <c r="AB63" s="30"/>
      <c r="AC63" s="30"/>
      <c r="AD63" s="30"/>
      <c r="AE63" s="31"/>
    </row>
    <row r="64" spans="1:31" x14ac:dyDescent="0.3">
      <c r="A64" s="33" t="s">
        <v>116</v>
      </c>
      <c r="B64" s="33" t="s">
        <v>117</v>
      </c>
      <c r="C64" s="56">
        <v>-2930000</v>
      </c>
      <c r="D64" s="56">
        <v>0</v>
      </c>
      <c r="E64" s="56">
        <f>-Fev!L251</f>
        <v>-207808.89</v>
      </c>
      <c r="F64" s="56">
        <v>-207808.89</v>
      </c>
      <c r="G64" s="56"/>
      <c r="H64" s="58">
        <f t="shared" si="16"/>
        <v>-415617.78</v>
      </c>
      <c r="I64" s="59">
        <f t="shared" si="17"/>
        <v>0.14184907167235497</v>
      </c>
      <c r="J64" s="56"/>
      <c r="K64" s="56"/>
      <c r="L64" s="56"/>
      <c r="M64" s="56"/>
      <c r="N64" s="58">
        <f t="shared" si="18"/>
        <v>0</v>
      </c>
      <c r="O64" s="64">
        <f t="shared" si="19"/>
        <v>0</v>
      </c>
      <c r="P64" s="56"/>
      <c r="Q64" s="56"/>
      <c r="R64" s="56"/>
      <c r="S64" s="56"/>
      <c r="T64" s="56">
        <f t="shared" si="20"/>
        <v>0</v>
      </c>
      <c r="U64" s="60">
        <f t="shared" si="21"/>
        <v>0</v>
      </c>
      <c r="V64" s="50">
        <f t="shared" si="22"/>
        <v>-415617.78</v>
      </c>
      <c r="W64" s="70">
        <f t="shared" si="23"/>
        <v>0.14184907167235497</v>
      </c>
      <c r="X64" s="30"/>
      <c r="Y64" s="30"/>
      <c r="Z64" s="30"/>
      <c r="AA64" s="30"/>
      <c r="AB64" s="30"/>
      <c r="AC64" s="30"/>
      <c r="AD64" s="30"/>
      <c r="AE64" s="31"/>
    </row>
    <row r="65" spans="1:31" x14ac:dyDescent="0.3">
      <c r="A65" s="33" t="s">
        <v>118</v>
      </c>
      <c r="B65" s="33" t="s">
        <v>119</v>
      </c>
      <c r="C65" s="72">
        <v>-3880000</v>
      </c>
      <c r="D65" s="72">
        <f>-Jan!K248</f>
        <v>-207665.14</v>
      </c>
      <c r="E65" s="72">
        <f>-Fev!L253</f>
        <v>-275222</v>
      </c>
      <c r="F65" s="72">
        <v>-275222</v>
      </c>
      <c r="G65" s="72"/>
      <c r="H65" s="58">
        <f t="shared" si="16"/>
        <v>-758109.14</v>
      </c>
      <c r="I65" s="59">
        <f t="shared" si="17"/>
        <v>0.19538895360824743</v>
      </c>
      <c r="J65" s="72"/>
      <c r="K65" s="72"/>
      <c r="L65" s="72"/>
      <c r="M65" s="72"/>
      <c r="N65" s="58">
        <f t="shared" si="18"/>
        <v>0</v>
      </c>
      <c r="O65" s="64">
        <f t="shared" si="19"/>
        <v>0</v>
      </c>
      <c r="P65" s="72"/>
      <c r="Q65" s="72"/>
      <c r="R65" s="72"/>
      <c r="S65" s="72"/>
      <c r="T65" s="72">
        <f t="shared" si="20"/>
        <v>0</v>
      </c>
      <c r="U65" s="60">
        <f t="shared" si="21"/>
        <v>0</v>
      </c>
      <c r="V65" s="50">
        <f t="shared" si="22"/>
        <v>-758109.14</v>
      </c>
      <c r="W65" s="70">
        <f t="shared" si="23"/>
        <v>0.19538895360824743</v>
      </c>
      <c r="X65" s="30"/>
      <c r="Y65" s="30"/>
      <c r="Z65" s="30"/>
      <c r="AA65" s="30"/>
      <c r="AB65" s="30"/>
      <c r="AC65" s="30"/>
      <c r="AD65" s="30"/>
      <c r="AE65" s="31"/>
    </row>
    <row r="66" spans="1:31" x14ac:dyDescent="0.3">
      <c r="A66" s="33" t="s">
        <v>120</v>
      </c>
      <c r="B66" s="33" t="s">
        <v>121</v>
      </c>
      <c r="C66" s="72">
        <v>-77616</v>
      </c>
      <c r="D66" s="72">
        <f>-Jan!K245</f>
        <v>-6468</v>
      </c>
      <c r="E66" s="72">
        <f>-Fev!L248</f>
        <v>-6468</v>
      </c>
      <c r="F66" s="72">
        <v>-6468</v>
      </c>
      <c r="G66" s="72"/>
      <c r="H66" s="58">
        <f t="shared" si="16"/>
        <v>-19404</v>
      </c>
      <c r="I66" s="59">
        <f t="shared" si="17"/>
        <v>0.25</v>
      </c>
      <c r="J66" s="72"/>
      <c r="K66" s="72"/>
      <c r="L66" s="72"/>
      <c r="M66" s="72"/>
      <c r="N66" s="58">
        <f t="shared" si="18"/>
        <v>0</v>
      </c>
      <c r="O66" s="64">
        <f t="shared" si="19"/>
        <v>0</v>
      </c>
      <c r="P66" s="72"/>
      <c r="Q66" s="72"/>
      <c r="R66" s="72"/>
      <c r="S66" s="72"/>
      <c r="T66" s="72">
        <f t="shared" si="20"/>
        <v>0</v>
      </c>
      <c r="U66" s="60">
        <f t="shared" si="21"/>
        <v>0</v>
      </c>
      <c r="V66" s="50">
        <f t="shared" si="22"/>
        <v>-19404</v>
      </c>
      <c r="W66" s="70">
        <f t="shared" si="23"/>
        <v>0.25</v>
      </c>
      <c r="X66" s="30"/>
      <c r="Y66" s="30"/>
      <c r="Z66" s="30"/>
      <c r="AA66" s="30"/>
      <c r="AB66" s="30"/>
      <c r="AC66" s="30"/>
      <c r="AD66" s="30"/>
      <c r="AE66" s="31"/>
    </row>
    <row r="67" spans="1:31" x14ac:dyDescent="0.3">
      <c r="A67" s="33" t="s">
        <v>122</v>
      </c>
      <c r="B67" s="33" t="s">
        <v>123</v>
      </c>
      <c r="C67" s="72">
        <v>-1056249.7600000002</v>
      </c>
      <c r="D67" s="72">
        <f>-Jan!K249</f>
        <v>-40085.71</v>
      </c>
      <c r="E67" s="72">
        <f>-Fev!L254</f>
        <v>-50972.09</v>
      </c>
      <c r="F67" s="72">
        <v>-50972.09</v>
      </c>
      <c r="G67" s="72"/>
      <c r="H67" s="58">
        <f t="shared" si="16"/>
        <v>-142029.88999999998</v>
      </c>
      <c r="I67" s="59">
        <f t="shared" si="17"/>
        <v>0.13446619860060366</v>
      </c>
      <c r="J67" s="72"/>
      <c r="K67" s="72"/>
      <c r="L67" s="72"/>
      <c r="M67" s="72"/>
      <c r="N67" s="58">
        <f t="shared" si="18"/>
        <v>0</v>
      </c>
      <c r="O67" s="64">
        <f t="shared" si="19"/>
        <v>0</v>
      </c>
      <c r="P67" s="72"/>
      <c r="Q67" s="72"/>
      <c r="R67" s="72"/>
      <c r="S67" s="72"/>
      <c r="T67" s="72">
        <f t="shared" si="20"/>
        <v>0</v>
      </c>
      <c r="U67" s="60">
        <f t="shared" si="21"/>
        <v>0</v>
      </c>
      <c r="V67" s="50">
        <f t="shared" si="22"/>
        <v>-142029.88999999998</v>
      </c>
      <c r="W67" s="70">
        <f t="shared" si="23"/>
        <v>0.13446619860060366</v>
      </c>
      <c r="X67" s="30"/>
      <c r="Y67" s="30"/>
      <c r="Z67" s="30"/>
      <c r="AA67" s="30"/>
      <c r="AB67" s="30"/>
      <c r="AC67" s="30"/>
      <c r="AD67" s="30"/>
      <c r="AE67" s="31"/>
    </row>
    <row r="68" spans="1:31" x14ac:dyDescent="0.3">
      <c r="A68" s="33" t="s">
        <v>124</v>
      </c>
      <c r="B68" s="33" t="s">
        <v>125</v>
      </c>
      <c r="C68" s="72">
        <v>-389197.18000000005</v>
      </c>
      <c r="D68" s="72">
        <f>-Jan!K246-Jan!K250</f>
        <v>-28159.45</v>
      </c>
      <c r="E68" s="72">
        <f>-Fev!L250-Fev!L255</f>
        <v>-27421.73</v>
      </c>
      <c r="F68" s="72">
        <v>-27421.73</v>
      </c>
      <c r="G68" s="72"/>
      <c r="H68" s="58">
        <f t="shared" si="16"/>
        <v>-83002.91</v>
      </c>
      <c r="I68" s="59">
        <f t="shared" si="17"/>
        <v>0.21326698718628945</v>
      </c>
      <c r="J68" s="72"/>
      <c r="K68" s="72"/>
      <c r="L68" s="72"/>
      <c r="M68" s="72"/>
      <c r="N68" s="58">
        <f t="shared" si="18"/>
        <v>0</v>
      </c>
      <c r="O68" s="64">
        <f t="shared" si="19"/>
        <v>0</v>
      </c>
      <c r="P68" s="72"/>
      <c r="Q68" s="72"/>
      <c r="R68" s="72"/>
      <c r="S68" s="72"/>
      <c r="T68" s="72">
        <f t="shared" si="20"/>
        <v>0</v>
      </c>
      <c r="U68" s="60">
        <f t="shared" si="21"/>
        <v>0</v>
      </c>
      <c r="V68" s="50">
        <f t="shared" si="22"/>
        <v>-83002.91</v>
      </c>
      <c r="W68" s="70">
        <f t="shared" si="23"/>
        <v>0.21326698718628945</v>
      </c>
      <c r="X68" s="30"/>
      <c r="Y68" s="30"/>
      <c r="Z68" s="30"/>
      <c r="AA68" s="30"/>
      <c r="AB68" s="30"/>
      <c r="AC68" s="30"/>
      <c r="AD68" s="30"/>
      <c r="AE68" s="31"/>
    </row>
    <row r="69" spans="1:31" x14ac:dyDescent="0.3">
      <c r="A69" s="33" t="s">
        <v>126</v>
      </c>
      <c r="B69" s="33" t="s">
        <v>127</v>
      </c>
      <c r="C69" s="72">
        <v>-251565.59999999998</v>
      </c>
      <c r="D69" s="72">
        <f>-Jan!K244</f>
        <v>-19351.150000000001</v>
      </c>
      <c r="E69" s="72">
        <f>-Fev!L247</f>
        <v>-19351.2</v>
      </c>
      <c r="F69" s="72">
        <v>-19351.2</v>
      </c>
      <c r="G69" s="72"/>
      <c r="H69" s="58">
        <f t="shared" si="16"/>
        <v>-58053.55</v>
      </c>
      <c r="I69" s="59">
        <f t="shared" si="17"/>
        <v>0.23076903201391608</v>
      </c>
      <c r="J69" s="72"/>
      <c r="K69" s="72"/>
      <c r="L69" s="72"/>
      <c r="M69" s="72"/>
      <c r="N69" s="58">
        <f t="shared" si="18"/>
        <v>0</v>
      </c>
      <c r="O69" s="64">
        <f t="shared" si="19"/>
        <v>0</v>
      </c>
      <c r="P69" s="72"/>
      <c r="Q69" s="72"/>
      <c r="R69" s="72"/>
      <c r="S69" s="72"/>
      <c r="T69" s="72">
        <f t="shared" si="20"/>
        <v>0</v>
      </c>
      <c r="U69" s="60">
        <f t="shared" si="21"/>
        <v>0</v>
      </c>
      <c r="V69" s="50">
        <f t="shared" si="22"/>
        <v>-58053.55</v>
      </c>
      <c r="W69" s="70">
        <f t="shared" si="23"/>
        <v>0.23076903201391608</v>
      </c>
      <c r="X69" s="30"/>
      <c r="Y69" s="30"/>
      <c r="Z69" s="30"/>
      <c r="AA69" s="30"/>
      <c r="AB69" s="30"/>
      <c r="AC69" s="30"/>
      <c r="AD69" s="30"/>
      <c r="AE69" s="31"/>
    </row>
    <row r="70" spans="1:31" x14ac:dyDescent="0.3">
      <c r="A70" s="33" t="s">
        <v>128</v>
      </c>
      <c r="B70" s="33" t="s">
        <v>129</v>
      </c>
      <c r="C70" s="72">
        <v>-137926.53</v>
      </c>
      <c r="D70" s="72">
        <v>0</v>
      </c>
      <c r="E70" s="72">
        <f>-Fev!L249</f>
        <v>-19703.78</v>
      </c>
      <c r="F70" s="72">
        <v>-19703.78</v>
      </c>
      <c r="G70" s="72"/>
      <c r="H70" s="58">
        <f t="shared" si="16"/>
        <v>-39407.56</v>
      </c>
      <c r="I70" s="59">
        <f t="shared" si="17"/>
        <v>0.2857141407095502</v>
      </c>
      <c r="J70" s="72"/>
      <c r="K70" s="72"/>
      <c r="L70" s="72"/>
      <c r="M70" s="72"/>
      <c r="N70" s="58">
        <f t="shared" si="18"/>
        <v>0</v>
      </c>
      <c r="O70" s="64">
        <f t="shared" si="19"/>
        <v>0</v>
      </c>
      <c r="P70" s="72"/>
      <c r="Q70" s="72"/>
      <c r="R70" s="72"/>
      <c r="S70" s="72"/>
      <c r="T70" s="72">
        <f t="shared" si="20"/>
        <v>0</v>
      </c>
      <c r="U70" s="60">
        <f t="shared" si="21"/>
        <v>0</v>
      </c>
      <c r="V70" s="50">
        <f t="shared" si="22"/>
        <v>-39407.56</v>
      </c>
      <c r="W70" s="70">
        <f t="shared" si="23"/>
        <v>0.2857141407095502</v>
      </c>
      <c r="X70" s="30"/>
      <c r="Y70" s="30"/>
      <c r="Z70" s="30"/>
      <c r="AA70" s="30"/>
      <c r="AB70" s="30"/>
      <c r="AC70" s="30"/>
      <c r="AD70" s="30"/>
      <c r="AE70" s="31"/>
    </row>
    <row r="71" spans="1:31" x14ac:dyDescent="0.3">
      <c r="A71" s="33" t="s">
        <v>130</v>
      </c>
      <c r="B71" s="33" t="s">
        <v>131</v>
      </c>
      <c r="C71" s="72">
        <v>-24180.000000000004</v>
      </c>
      <c r="D71" s="72">
        <f>-Jan!K247</f>
        <v>-11190.74</v>
      </c>
      <c r="E71" s="72">
        <f>-Fev!L252</f>
        <v>-6425.19</v>
      </c>
      <c r="F71" s="72">
        <v>-6425.19</v>
      </c>
      <c r="G71" s="72"/>
      <c r="H71" s="58">
        <f t="shared" si="16"/>
        <v>-24041.119999999999</v>
      </c>
      <c r="I71" s="59">
        <f t="shared" si="17"/>
        <v>0.99425641025641009</v>
      </c>
      <c r="J71" s="72"/>
      <c r="K71" s="72"/>
      <c r="L71" s="72"/>
      <c r="M71" s="72"/>
      <c r="N71" s="58">
        <f t="shared" si="18"/>
        <v>0</v>
      </c>
      <c r="O71" s="64">
        <f t="shared" si="19"/>
        <v>0</v>
      </c>
      <c r="P71" s="72"/>
      <c r="Q71" s="72"/>
      <c r="R71" s="72"/>
      <c r="S71" s="72"/>
      <c r="T71" s="72">
        <f t="shared" si="20"/>
        <v>0</v>
      </c>
      <c r="U71" s="60">
        <f t="shared" si="21"/>
        <v>0</v>
      </c>
      <c r="V71" s="50">
        <f t="shared" si="22"/>
        <v>-24041.119999999999</v>
      </c>
      <c r="W71" s="70">
        <f t="shared" si="23"/>
        <v>0.99425641025641009</v>
      </c>
      <c r="X71" s="30"/>
      <c r="Y71" s="30"/>
      <c r="Z71" s="30"/>
      <c r="AA71" s="30"/>
      <c r="AB71" s="30"/>
      <c r="AC71" s="30"/>
      <c r="AD71" s="30"/>
      <c r="AE71" s="31"/>
    </row>
    <row r="72" spans="1:31" x14ac:dyDescent="0.3">
      <c r="A72" s="23" t="s">
        <v>132</v>
      </c>
      <c r="B72" s="23" t="s">
        <v>133</v>
      </c>
      <c r="C72" s="49">
        <f>C73+C74+C80+C81+C82+C83+C84+C85+C87+C92+C86</f>
        <v>-4932492.1300000008</v>
      </c>
      <c r="D72" s="49">
        <f>D73+D74+D80+D81+D82+D83+D84+D85+D87+D92+D86</f>
        <v>-516247.87000000005</v>
      </c>
      <c r="E72" s="49">
        <f>E73+E74+E80+E81+E82+E83+E84+E85+E87+E92+E86</f>
        <v>-342596.39999999997</v>
      </c>
      <c r="F72" s="49">
        <f>F73+F74+F80+F81+F82+F83+F84+F85+F87+F92+F86</f>
        <v>-342596.39999999997</v>
      </c>
      <c r="G72" s="49">
        <f>G73+G74+G80+G81+G82+G83+G84+G85+G87+G92+G86</f>
        <v>0</v>
      </c>
      <c r="H72" s="54">
        <f t="shared" si="16"/>
        <v>-1201440.67</v>
      </c>
      <c r="I72" s="55">
        <f t="shared" si="17"/>
        <v>0.24357680424722741</v>
      </c>
      <c r="J72" s="49">
        <f>J73+J74+J80+J81+J82+J83+J84+J85+J87+J92+J86</f>
        <v>0</v>
      </c>
      <c r="K72" s="49">
        <f>K73+K74+K80+K81+K82+K83+K84+K85+K87+K92+K86</f>
        <v>0</v>
      </c>
      <c r="L72" s="49">
        <f>L73+L74+L80+L81+L82+L83+L84+L85+L87+L92+L86</f>
        <v>0</v>
      </c>
      <c r="M72" s="49">
        <f>M73+M74+M80+M81+M82+M83+M84+M85+M87+M92+M86</f>
        <v>0</v>
      </c>
      <c r="N72" s="54">
        <f t="shared" si="18"/>
        <v>0</v>
      </c>
      <c r="O72" s="63">
        <f t="shared" si="19"/>
        <v>0</v>
      </c>
      <c r="P72" s="49">
        <f>P73+P74+P80+P81+P82+P83+P84+P85+P87+P92+P86</f>
        <v>0</v>
      </c>
      <c r="Q72" s="49">
        <f>Q73+Q74+Q80+Q81+Q82+Q83+Q84+Q85+Q87+Q92+Q86</f>
        <v>0</v>
      </c>
      <c r="R72" s="49">
        <f>R73+R74+R80+R81+R82+R83+R84+R85+R87+R92+R86</f>
        <v>0</v>
      </c>
      <c r="S72" s="49">
        <f>S73+S74+S80+S81+S82+S83+S84+S85+S87+S92+S86</f>
        <v>0</v>
      </c>
      <c r="T72" s="49">
        <f t="shared" si="20"/>
        <v>0</v>
      </c>
      <c r="U72" s="42">
        <f t="shared" si="21"/>
        <v>0</v>
      </c>
      <c r="V72" s="50">
        <f t="shared" si="22"/>
        <v>-1201440.67</v>
      </c>
      <c r="W72" s="29">
        <f t="shared" si="23"/>
        <v>0.24357680424722741</v>
      </c>
      <c r="X72" s="30"/>
      <c r="Y72" s="30"/>
      <c r="Z72" s="30"/>
      <c r="AA72" s="30"/>
      <c r="AB72" s="30"/>
      <c r="AC72" s="30"/>
      <c r="AD72" s="30"/>
      <c r="AE72" s="31"/>
    </row>
    <row r="73" spans="1:31" x14ac:dyDescent="0.3">
      <c r="A73" s="33" t="s">
        <v>134</v>
      </c>
      <c r="B73" s="73" t="s">
        <v>135</v>
      </c>
      <c r="C73" s="50"/>
      <c r="D73" s="50">
        <v>0</v>
      </c>
      <c r="E73" s="50">
        <v>0</v>
      </c>
      <c r="F73" s="50">
        <v>0</v>
      </c>
      <c r="G73" s="50"/>
      <c r="H73" s="54">
        <f t="shared" si="16"/>
        <v>0</v>
      </c>
      <c r="I73" s="55" t="str">
        <f t="shared" si="17"/>
        <v>-</v>
      </c>
      <c r="J73" s="50"/>
      <c r="K73" s="50"/>
      <c r="L73" s="50"/>
      <c r="M73" s="50"/>
      <c r="N73" s="54">
        <f t="shared" si="18"/>
        <v>0</v>
      </c>
      <c r="O73" s="63" t="str">
        <f t="shared" si="19"/>
        <v>-</v>
      </c>
      <c r="P73" s="50"/>
      <c r="Q73" s="50"/>
      <c r="R73" s="39"/>
      <c r="S73" s="50"/>
      <c r="T73" s="50">
        <f t="shared" si="20"/>
        <v>0</v>
      </c>
      <c r="U73" s="42" t="str">
        <f t="shared" si="21"/>
        <v>-</v>
      </c>
      <c r="V73" s="50">
        <f t="shared" si="22"/>
        <v>0</v>
      </c>
      <c r="W73" s="29" t="str">
        <f t="shared" si="23"/>
        <v>-</v>
      </c>
      <c r="X73" s="30"/>
      <c r="Y73" s="30"/>
      <c r="Z73" s="30"/>
      <c r="AA73" s="30"/>
      <c r="AB73" s="30"/>
      <c r="AC73" s="30"/>
      <c r="AD73" s="30"/>
      <c r="AE73" s="31"/>
    </row>
    <row r="74" spans="1:31" s="38" customFormat="1" x14ac:dyDescent="0.3">
      <c r="A74" s="23" t="s">
        <v>136</v>
      </c>
      <c r="B74" s="23" t="s">
        <v>137</v>
      </c>
      <c r="C74" s="49">
        <f>SUM(C75:C79)</f>
        <v>-1836358.36</v>
      </c>
      <c r="D74" s="49">
        <f>SUM(D75:D79)</f>
        <v>-161228.24</v>
      </c>
      <c r="E74" s="49">
        <f>SUM(E75:E79)</f>
        <v>-134190.12</v>
      </c>
      <c r="F74" s="49">
        <f>SUM(F75:F79)</f>
        <v>-134190.12</v>
      </c>
      <c r="G74" s="49">
        <f>SUM(G75:G79)</f>
        <v>0</v>
      </c>
      <c r="H74" s="54">
        <f t="shared" si="16"/>
        <v>-429608.48</v>
      </c>
      <c r="I74" s="55">
        <f t="shared" si="17"/>
        <v>0.23394588407025302</v>
      </c>
      <c r="J74" s="49">
        <f>SUM(J75:J79)</f>
        <v>0</v>
      </c>
      <c r="K74" s="49">
        <f>SUM(K75:K79)</f>
        <v>0</v>
      </c>
      <c r="L74" s="49">
        <f>SUM(L75:L79)</f>
        <v>0</v>
      </c>
      <c r="M74" s="49">
        <f>SUM(M75:M79)</f>
        <v>0</v>
      </c>
      <c r="N74" s="54">
        <f t="shared" si="18"/>
        <v>0</v>
      </c>
      <c r="O74" s="63">
        <f t="shared" si="19"/>
        <v>0</v>
      </c>
      <c r="P74" s="49">
        <f>SUM(P75:P79)</f>
        <v>0</v>
      </c>
      <c r="Q74" s="49">
        <f>SUM(Q75:Q79)</f>
        <v>0</v>
      </c>
      <c r="R74" s="49">
        <f>SUM(R75:R79)</f>
        <v>0</v>
      </c>
      <c r="S74" s="49">
        <f>SUM(S75:S79)</f>
        <v>0</v>
      </c>
      <c r="T74" s="49">
        <f t="shared" si="20"/>
        <v>0</v>
      </c>
      <c r="U74" s="42">
        <f t="shared" si="21"/>
        <v>0</v>
      </c>
      <c r="V74" s="50">
        <f t="shared" si="22"/>
        <v>-429608.48</v>
      </c>
      <c r="W74" s="29">
        <f t="shared" si="23"/>
        <v>0.23394588407025302</v>
      </c>
      <c r="X74" s="30"/>
      <c r="Y74" s="30"/>
      <c r="Z74" s="30"/>
      <c r="AA74" s="30"/>
      <c r="AB74" s="30"/>
      <c r="AC74" s="30"/>
      <c r="AD74" s="30"/>
      <c r="AE74" s="31"/>
    </row>
    <row r="75" spans="1:31" x14ac:dyDescent="0.3">
      <c r="A75" s="33" t="s">
        <v>138</v>
      </c>
      <c r="B75" s="33" t="s">
        <v>139</v>
      </c>
      <c r="C75" s="72">
        <v>-410000</v>
      </c>
      <c r="D75" s="72">
        <f>-Jan!K261</f>
        <v>-17832.11</v>
      </c>
      <c r="E75" s="72">
        <f>-Fev!L266</f>
        <v>-23229.72</v>
      </c>
      <c r="F75" s="72">
        <v>-23229.72</v>
      </c>
      <c r="G75" s="72"/>
      <c r="H75" s="58">
        <f t="shared" si="16"/>
        <v>-64291.55</v>
      </c>
      <c r="I75" s="59">
        <f t="shared" si="17"/>
        <v>0.15680865853658538</v>
      </c>
      <c r="J75" s="72"/>
      <c r="K75" s="72"/>
      <c r="L75" s="72"/>
      <c r="M75" s="72"/>
      <c r="N75" s="58">
        <f t="shared" si="18"/>
        <v>0</v>
      </c>
      <c r="O75" s="64">
        <f t="shared" si="19"/>
        <v>0</v>
      </c>
      <c r="P75" s="72"/>
      <c r="Q75" s="72"/>
      <c r="R75" s="72"/>
      <c r="S75" s="72"/>
      <c r="T75" s="72">
        <f t="shared" si="20"/>
        <v>0</v>
      </c>
      <c r="U75" s="60">
        <f t="shared" si="21"/>
        <v>0</v>
      </c>
      <c r="V75" s="50">
        <f t="shared" si="22"/>
        <v>-64291.55</v>
      </c>
      <c r="W75" s="70">
        <f t="shared" si="23"/>
        <v>0.15680865853658538</v>
      </c>
      <c r="X75" s="30"/>
      <c r="Y75" s="30"/>
      <c r="Z75" s="30"/>
      <c r="AA75" s="30"/>
      <c r="AB75" s="30"/>
      <c r="AC75" s="30"/>
      <c r="AD75" s="30"/>
      <c r="AE75" s="31"/>
    </row>
    <row r="76" spans="1:31" x14ac:dyDescent="0.3">
      <c r="A76" s="33" t="s">
        <v>140</v>
      </c>
      <c r="B76" s="33" t="s">
        <v>141</v>
      </c>
      <c r="C76" s="72">
        <v>-664000</v>
      </c>
      <c r="D76" s="72">
        <f>-Jan!K259</f>
        <v>-89543.49</v>
      </c>
      <c r="E76" s="72">
        <f>-Fev!L264</f>
        <v>-61741.46</v>
      </c>
      <c r="F76" s="72">
        <v>-61741.46</v>
      </c>
      <c r="G76" s="72"/>
      <c r="H76" s="58">
        <f t="shared" si="16"/>
        <v>-213026.41</v>
      </c>
      <c r="I76" s="59">
        <f t="shared" si="17"/>
        <v>0.32082290662650603</v>
      </c>
      <c r="J76" s="72"/>
      <c r="K76" s="72"/>
      <c r="L76" s="72"/>
      <c r="M76" s="72"/>
      <c r="N76" s="58">
        <f t="shared" si="18"/>
        <v>0</v>
      </c>
      <c r="O76" s="64">
        <f t="shared" si="19"/>
        <v>0</v>
      </c>
      <c r="P76" s="72"/>
      <c r="Q76" s="72"/>
      <c r="R76" s="72"/>
      <c r="S76" s="72"/>
      <c r="T76" s="72">
        <f t="shared" si="20"/>
        <v>0</v>
      </c>
      <c r="U76" s="60">
        <f t="shared" si="21"/>
        <v>0</v>
      </c>
      <c r="V76" s="50">
        <f t="shared" si="22"/>
        <v>-213026.41</v>
      </c>
      <c r="W76" s="70">
        <f t="shared" si="23"/>
        <v>0.32082290662650603</v>
      </c>
      <c r="X76" s="30"/>
      <c r="Y76" s="30"/>
      <c r="Z76" s="30"/>
      <c r="AA76" s="30"/>
      <c r="AB76" s="30"/>
      <c r="AC76" s="30"/>
      <c r="AD76" s="30"/>
      <c r="AE76" s="31"/>
    </row>
    <row r="77" spans="1:31" x14ac:dyDescent="0.3">
      <c r="A77" s="33" t="s">
        <v>142</v>
      </c>
      <c r="B77" s="33" t="s">
        <v>143</v>
      </c>
      <c r="C77" s="72">
        <v>0</v>
      </c>
      <c r="D77" s="72">
        <v>0</v>
      </c>
      <c r="E77" s="72">
        <v>0</v>
      </c>
      <c r="F77" s="72">
        <v>0</v>
      </c>
      <c r="G77" s="72"/>
      <c r="H77" s="58">
        <f t="shared" si="16"/>
        <v>0</v>
      </c>
      <c r="I77" s="59" t="str">
        <f t="shared" si="17"/>
        <v>-</v>
      </c>
      <c r="J77" s="72"/>
      <c r="K77" s="72"/>
      <c r="L77" s="72"/>
      <c r="M77" s="72"/>
      <c r="N77" s="58">
        <f t="shared" si="18"/>
        <v>0</v>
      </c>
      <c r="O77" s="64" t="str">
        <f t="shared" si="19"/>
        <v>-</v>
      </c>
      <c r="P77" s="72"/>
      <c r="Q77" s="72"/>
      <c r="R77" s="72"/>
      <c r="S77" s="72"/>
      <c r="T77" s="72">
        <f t="shared" si="20"/>
        <v>0</v>
      </c>
      <c r="U77" s="60" t="str">
        <f t="shared" si="21"/>
        <v>-</v>
      </c>
      <c r="V77" s="50">
        <f t="shared" si="22"/>
        <v>0</v>
      </c>
      <c r="W77" s="70" t="str">
        <f t="shared" si="23"/>
        <v>-</v>
      </c>
      <c r="X77" s="30"/>
      <c r="Y77" s="30"/>
      <c r="Z77" s="30"/>
      <c r="AA77" s="30"/>
      <c r="AB77" s="30"/>
      <c r="AC77" s="30"/>
      <c r="AD77" s="30"/>
      <c r="AE77" s="31"/>
    </row>
    <row r="78" spans="1:31" x14ac:dyDescent="0.3">
      <c r="A78" s="33" t="s">
        <v>144</v>
      </c>
      <c r="B78" s="33" t="s">
        <v>145</v>
      </c>
      <c r="C78" s="72">
        <v>-660409.68000000005</v>
      </c>
      <c r="D78" s="72">
        <f>-Jan!K260</f>
        <v>-45026.77</v>
      </c>
      <c r="E78" s="72">
        <f>-Fev!L265</f>
        <v>-40546.769999999997</v>
      </c>
      <c r="F78" s="72">
        <v>-40546.769999999997</v>
      </c>
      <c r="G78" s="72"/>
      <c r="H78" s="58">
        <f t="shared" si="16"/>
        <v>-126120.31</v>
      </c>
      <c r="I78" s="59">
        <f t="shared" si="17"/>
        <v>0.19097283673976431</v>
      </c>
      <c r="J78" s="72"/>
      <c r="K78" s="72"/>
      <c r="L78" s="72"/>
      <c r="M78" s="72"/>
      <c r="N78" s="58">
        <f t="shared" si="18"/>
        <v>0</v>
      </c>
      <c r="O78" s="64">
        <f t="shared" si="19"/>
        <v>0</v>
      </c>
      <c r="P78" s="72"/>
      <c r="Q78" s="72"/>
      <c r="R78" s="72"/>
      <c r="S78" s="72"/>
      <c r="T78" s="72">
        <f t="shared" si="20"/>
        <v>0</v>
      </c>
      <c r="U78" s="60">
        <f t="shared" si="21"/>
        <v>0</v>
      </c>
      <c r="V78" s="50">
        <f t="shared" si="22"/>
        <v>-126120.31</v>
      </c>
      <c r="W78" s="70">
        <f t="shared" si="23"/>
        <v>0.19097283673976431</v>
      </c>
      <c r="X78" s="30"/>
      <c r="Y78" s="30"/>
      <c r="Z78" s="30"/>
      <c r="AA78" s="30"/>
      <c r="AB78" s="30"/>
      <c r="AC78" s="30"/>
      <c r="AD78" s="30"/>
      <c r="AE78" s="31"/>
    </row>
    <row r="79" spans="1:31" x14ac:dyDescent="0.3">
      <c r="A79" s="33" t="s">
        <v>146</v>
      </c>
      <c r="B79" s="33" t="s">
        <v>147</v>
      </c>
      <c r="C79" s="72">
        <v>-101948.68</v>
      </c>
      <c r="D79" s="72">
        <f>-Jan!K262</f>
        <v>-8825.8700000000008</v>
      </c>
      <c r="E79" s="72">
        <f>-Fev!L267</f>
        <v>-8672.17</v>
      </c>
      <c r="F79" s="72">
        <v>-8672.17</v>
      </c>
      <c r="G79" s="72"/>
      <c r="H79" s="58">
        <f t="shared" si="16"/>
        <v>-26170.21</v>
      </c>
      <c r="I79" s="59">
        <f t="shared" si="17"/>
        <v>0.25669984152811004</v>
      </c>
      <c r="J79" s="72"/>
      <c r="K79" s="72"/>
      <c r="L79" s="72"/>
      <c r="M79" s="72"/>
      <c r="N79" s="58">
        <f t="shared" si="18"/>
        <v>0</v>
      </c>
      <c r="O79" s="64">
        <f t="shared" si="19"/>
        <v>0</v>
      </c>
      <c r="P79" s="72"/>
      <c r="Q79" s="72"/>
      <c r="R79" s="72"/>
      <c r="S79" s="72"/>
      <c r="T79" s="72">
        <f t="shared" si="20"/>
        <v>0</v>
      </c>
      <c r="U79" s="60">
        <f t="shared" si="21"/>
        <v>0</v>
      </c>
      <c r="V79" s="50">
        <f t="shared" si="22"/>
        <v>-26170.21</v>
      </c>
      <c r="W79" s="70">
        <f t="shared" si="23"/>
        <v>0.25669984152811004</v>
      </c>
      <c r="X79" s="30"/>
      <c r="Y79" s="30"/>
      <c r="Z79" s="30"/>
      <c r="AA79" s="30"/>
      <c r="AB79" s="30"/>
      <c r="AC79" s="30"/>
      <c r="AD79" s="30"/>
      <c r="AE79" s="31"/>
    </row>
    <row r="80" spans="1:31" x14ac:dyDescent="0.3">
      <c r="A80" s="33" t="s">
        <v>148</v>
      </c>
      <c r="B80" s="33" t="s">
        <v>149</v>
      </c>
      <c r="C80" s="72">
        <v>-50000</v>
      </c>
      <c r="D80" s="72">
        <v>0</v>
      </c>
      <c r="E80" s="72">
        <f>-Fev!L269</f>
        <v>-19999</v>
      </c>
      <c r="F80" s="72">
        <v>-19999</v>
      </c>
      <c r="G80" s="72"/>
      <c r="H80" s="58">
        <f t="shared" si="16"/>
        <v>-39998</v>
      </c>
      <c r="I80" s="59">
        <f t="shared" si="17"/>
        <v>0.79996</v>
      </c>
      <c r="J80" s="72"/>
      <c r="K80" s="72"/>
      <c r="L80" s="72"/>
      <c r="M80" s="72"/>
      <c r="N80" s="58">
        <f t="shared" si="18"/>
        <v>0</v>
      </c>
      <c r="O80" s="64">
        <f t="shared" si="19"/>
        <v>0</v>
      </c>
      <c r="P80" s="72"/>
      <c r="Q80" s="72"/>
      <c r="R80" s="72"/>
      <c r="S80" s="72"/>
      <c r="T80" s="72">
        <f t="shared" si="20"/>
        <v>0</v>
      </c>
      <c r="U80" s="60">
        <f t="shared" si="21"/>
        <v>0</v>
      </c>
      <c r="V80" s="50">
        <f t="shared" si="22"/>
        <v>-39998</v>
      </c>
      <c r="W80" s="70">
        <f t="shared" si="23"/>
        <v>0.79996</v>
      </c>
      <c r="X80" s="30"/>
      <c r="Y80" s="30"/>
      <c r="Z80" s="30"/>
      <c r="AA80" s="30"/>
      <c r="AB80" s="30"/>
      <c r="AC80" s="30"/>
      <c r="AD80" s="30"/>
      <c r="AE80" s="31"/>
    </row>
    <row r="81" spans="1:31" x14ac:dyDescent="0.3">
      <c r="A81" s="33" t="s">
        <v>150</v>
      </c>
      <c r="B81" s="33" t="s">
        <v>151</v>
      </c>
      <c r="C81" s="72">
        <v>-165000</v>
      </c>
      <c r="D81" s="72">
        <v>0</v>
      </c>
      <c r="E81" s="72">
        <f>-Fev!L273</f>
        <v>-2982.71</v>
      </c>
      <c r="F81" s="72">
        <v>-2982.71</v>
      </c>
      <c r="G81" s="72"/>
      <c r="H81" s="58">
        <f>SUM(D81:G81)</f>
        <v>-5965.42</v>
      </c>
      <c r="I81" s="59">
        <f>IF(C81=0,"-",H81/C81)</f>
        <v>3.6154060606060606E-2</v>
      </c>
      <c r="J81" s="72"/>
      <c r="K81" s="72"/>
      <c r="L81" s="72"/>
      <c r="M81" s="72"/>
      <c r="N81" s="58">
        <f>SUM(J81:M81)</f>
        <v>0</v>
      </c>
      <c r="O81" s="64">
        <f>IF(C81=0,"-",N81/C81)</f>
        <v>0</v>
      </c>
      <c r="P81" s="72"/>
      <c r="Q81" s="72"/>
      <c r="R81" s="72"/>
      <c r="S81" s="72"/>
      <c r="T81" s="72">
        <f>SUM(P81:S81)</f>
        <v>0</v>
      </c>
      <c r="U81" s="60">
        <f>IF(C81=0,"-",T81/C81)</f>
        <v>0</v>
      </c>
      <c r="V81" s="50">
        <f>H81+N81+T81</f>
        <v>-5965.42</v>
      </c>
      <c r="W81" s="70">
        <f>IF(C81=0,"-",V81/C81)</f>
        <v>3.6154060606060606E-2</v>
      </c>
      <c r="X81" s="30"/>
      <c r="Y81" s="30"/>
      <c r="Z81" s="30"/>
      <c r="AA81" s="30"/>
      <c r="AB81" s="30"/>
      <c r="AC81" s="30"/>
      <c r="AD81" s="30"/>
      <c r="AE81" s="31"/>
    </row>
    <row r="82" spans="1:31" x14ac:dyDescent="0.3">
      <c r="A82" s="33" t="s">
        <v>152</v>
      </c>
      <c r="B82" s="33" t="s">
        <v>153</v>
      </c>
      <c r="C82" s="72">
        <v>-779480</v>
      </c>
      <c r="D82" s="72">
        <f>-Jan!K264</f>
        <v>-43721.41</v>
      </c>
      <c r="E82" s="72">
        <f>-Fev!L277</f>
        <v>-40635.910000000003</v>
      </c>
      <c r="F82" s="72">
        <v>-40635.910000000003</v>
      </c>
      <c r="G82" s="72"/>
      <c r="H82" s="58">
        <f t="shared" si="16"/>
        <v>-124993.23000000001</v>
      </c>
      <c r="I82" s="59">
        <f t="shared" si="17"/>
        <v>0.16035463385846976</v>
      </c>
      <c r="J82" s="72"/>
      <c r="K82" s="72"/>
      <c r="L82" s="72"/>
      <c r="M82" s="72"/>
      <c r="N82" s="58">
        <f t="shared" si="18"/>
        <v>0</v>
      </c>
      <c r="O82" s="64">
        <f t="shared" si="19"/>
        <v>0</v>
      </c>
      <c r="P82" s="72"/>
      <c r="Q82" s="72"/>
      <c r="R82" s="72"/>
      <c r="S82" s="72"/>
      <c r="T82" s="72">
        <f t="shared" si="20"/>
        <v>0</v>
      </c>
      <c r="U82" s="60">
        <f t="shared" si="21"/>
        <v>0</v>
      </c>
      <c r="V82" s="50">
        <f t="shared" si="22"/>
        <v>-124993.23000000001</v>
      </c>
      <c r="W82" s="70">
        <f t="shared" si="23"/>
        <v>0.16035463385846976</v>
      </c>
      <c r="X82" s="30"/>
      <c r="Y82" s="30"/>
      <c r="Z82" s="30"/>
      <c r="AA82" s="30"/>
      <c r="AB82" s="30"/>
      <c r="AC82" s="30"/>
      <c r="AD82" s="30"/>
      <c r="AE82" s="31"/>
    </row>
    <row r="83" spans="1:31" x14ac:dyDescent="0.3">
      <c r="A83" s="33" t="s">
        <v>154</v>
      </c>
      <c r="B83" s="33" t="s">
        <v>155</v>
      </c>
      <c r="C83" s="72">
        <v>-802068.00000000012</v>
      </c>
      <c r="D83" s="72">
        <f>-Jan!K271</f>
        <v>-108800.89</v>
      </c>
      <c r="E83" s="72">
        <f>-Fev!L284</f>
        <v>-84114.19</v>
      </c>
      <c r="F83" s="72">
        <v>-84114.19</v>
      </c>
      <c r="G83" s="72"/>
      <c r="H83" s="58">
        <f t="shared" si="16"/>
        <v>-277029.27</v>
      </c>
      <c r="I83" s="59">
        <f t="shared" si="17"/>
        <v>0.34539374467002792</v>
      </c>
      <c r="J83" s="72"/>
      <c r="K83" s="72"/>
      <c r="L83" s="72"/>
      <c r="M83" s="72"/>
      <c r="N83" s="58">
        <f t="shared" si="18"/>
        <v>0</v>
      </c>
      <c r="O83" s="64">
        <f t="shared" si="19"/>
        <v>0</v>
      </c>
      <c r="P83" s="72"/>
      <c r="Q83" s="72"/>
      <c r="R83" s="72"/>
      <c r="S83" s="72"/>
      <c r="T83" s="72">
        <f t="shared" si="20"/>
        <v>0</v>
      </c>
      <c r="U83" s="60">
        <f t="shared" si="21"/>
        <v>0</v>
      </c>
      <c r="V83" s="50">
        <f t="shared" si="22"/>
        <v>-277029.27</v>
      </c>
      <c r="W83" s="70">
        <f t="shared" si="23"/>
        <v>0.34539374467002792</v>
      </c>
      <c r="X83" s="30"/>
      <c r="Y83" s="30"/>
      <c r="Z83" s="30"/>
      <c r="AA83" s="30"/>
      <c r="AB83" s="30"/>
      <c r="AC83" s="30"/>
      <c r="AD83" s="30"/>
      <c r="AE83" s="31"/>
    </row>
    <row r="84" spans="1:31" x14ac:dyDescent="0.3">
      <c r="A84" s="33" t="s">
        <v>156</v>
      </c>
      <c r="B84" s="33" t="s">
        <v>157</v>
      </c>
      <c r="C84" s="72">
        <v>-212672.00000000003</v>
      </c>
      <c r="D84" s="72">
        <f>-Jan!K276+Jan!I284</f>
        <v>-11007.71</v>
      </c>
      <c r="E84" s="72">
        <f>-Fev!L290+Fev!I300</f>
        <v>-16209.559999999998</v>
      </c>
      <c r="F84" s="72">
        <v>-16209.559999999998</v>
      </c>
      <c r="G84" s="72"/>
      <c r="H84" s="58">
        <f t="shared" si="16"/>
        <v>-43426.829999999994</v>
      </c>
      <c r="I84" s="59">
        <f t="shared" si="17"/>
        <v>0.20419627407463131</v>
      </c>
      <c r="J84" s="72"/>
      <c r="K84" s="72"/>
      <c r="L84" s="72"/>
      <c r="M84" s="72"/>
      <c r="N84" s="58">
        <f t="shared" si="18"/>
        <v>0</v>
      </c>
      <c r="O84" s="64">
        <f t="shared" si="19"/>
        <v>0</v>
      </c>
      <c r="P84" s="72"/>
      <c r="Q84" s="72"/>
      <c r="R84" s="72"/>
      <c r="S84" s="72"/>
      <c r="T84" s="72">
        <f t="shared" si="20"/>
        <v>0</v>
      </c>
      <c r="U84" s="60">
        <f t="shared" si="21"/>
        <v>0</v>
      </c>
      <c r="V84" s="50">
        <f t="shared" si="22"/>
        <v>-43426.829999999994</v>
      </c>
      <c r="W84" s="70">
        <f t="shared" si="23"/>
        <v>0.20419627407463131</v>
      </c>
      <c r="X84" s="30"/>
      <c r="Y84" s="30"/>
      <c r="Z84" s="30"/>
      <c r="AA84" s="30"/>
      <c r="AB84" s="30"/>
      <c r="AC84" s="30"/>
      <c r="AD84" s="30"/>
      <c r="AE84" s="31"/>
    </row>
    <row r="85" spans="1:31" x14ac:dyDescent="0.3">
      <c r="A85" s="33" t="s">
        <v>158</v>
      </c>
      <c r="B85" s="33" t="s">
        <v>159</v>
      </c>
      <c r="C85" s="72">
        <v>-49999.999999999993</v>
      </c>
      <c r="D85" s="72">
        <v>0</v>
      </c>
      <c r="E85" s="72">
        <v>0</v>
      </c>
      <c r="F85" s="72">
        <v>0</v>
      </c>
      <c r="G85" s="72"/>
      <c r="H85" s="58">
        <f t="shared" si="16"/>
        <v>0</v>
      </c>
      <c r="I85" s="59">
        <f t="shared" si="17"/>
        <v>0</v>
      </c>
      <c r="J85" s="72"/>
      <c r="K85" s="72"/>
      <c r="L85" s="72"/>
      <c r="M85" s="72"/>
      <c r="N85" s="58">
        <f t="shared" si="18"/>
        <v>0</v>
      </c>
      <c r="O85" s="64">
        <f t="shared" si="19"/>
        <v>0</v>
      </c>
      <c r="P85" s="72"/>
      <c r="Q85" s="72"/>
      <c r="R85" s="72"/>
      <c r="S85" s="72"/>
      <c r="T85" s="72">
        <f t="shared" si="20"/>
        <v>0</v>
      </c>
      <c r="U85" s="60">
        <f t="shared" si="21"/>
        <v>0</v>
      </c>
      <c r="V85" s="50">
        <f t="shared" si="22"/>
        <v>0</v>
      </c>
      <c r="W85" s="70">
        <f t="shared" si="23"/>
        <v>0</v>
      </c>
      <c r="X85" s="30"/>
      <c r="Y85" s="30"/>
      <c r="Z85" s="30"/>
      <c r="AA85" s="30"/>
      <c r="AB85" s="30"/>
      <c r="AC85" s="30"/>
      <c r="AD85" s="30"/>
      <c r="AE85" s="31"/>
    </row>
    <row r="86" spans="1:31" x14ac:dyDescent="0.3">
      <c r="A86" s="33" t="s">
        <v>160</v>
      </c>
      <c r="B86" s="33" t="s">
        <v>161</v>
      </c>
      <c r="C86" s="72">
        <v>0</v>
      </c>
      <c r="D86" s="72">
        <f>-Jan!I284</f>
        <v>-752.34</v>
      </c>
      <c r="E86" s="72">
        <f>-Fev!I300</f>
        <v>-830.11</v>
      </c>
      <c r="F86" s="72">
        <v>-830.11</v>
      </c>
      <c r="G86" s="72"/>
      <c r="H86" s="58">
        <f t="shared" si="16"/>
        <v>-2412.56</v>
      </c>
      <c r="I86" s="59" t="str">
        <f t="shared" si="17"/>
        <v>-</v>
      </c>
      <c r="J86" s="72"/>
      <c r="K86" s="72"/>
      <c r="L86" s="72"/>
      <c r="M86" s="72"/>
      <c r="N86" s="58">
        <f t="shared" si="18"/>
        <v>0</v>
      </c>
      <c r="O86" s="64" t="str">
        <f t="shared" si="19"/>
        <v>-</v>
      </c>
      <c r="P86" s="72"/>
      <c r="Q86" s="72"/>
      <c r="R86" s="72"/>
      <c r="S86" s="72"/>
      <c r="T86" s="72">
        <f t="shared" si="20"/>
        <v>0</v>
      </c>
      <c r="U86" s="60" t="str">
        <f t="shared" si="21"/>
        <v>-</v>
      </c>
      <c r="V86" s="50">
        <f t="shared" si="22"/>
        <v>-2412.56</v>
      </c>
      <c r="W86" s="70" t="str">
        <f t="shared" si="23"/>
        <v>-</v>
      </c>
      <c r="X86" s="30"/>
      <c r="Y86" s="30"/>
      <c r="Z86" s="30"/>
      <c r="AA86" s="30"/>
      <c r="AB86" s="30"/>
      <c r="AC86" s="30"/>
      <c r="AD86" s="30"/>
      <c r="AE86" s="31"/>
    </row>
    <row r="87" spans="1:31" s="38" customFormat="1" x14ac:dyDescent="0.3">
      <c r="A87" s="23" t="s">
        <v>162</v>
      </c>
      <c r="B87" s="23" t="s">
        <v>131</v>
      </c>
      <c r="C87" s="49">
        <f>SUM(C88:C91)</f>
        <v>-1036913.77</v>
      </c>
      <c r="D87" s="49">
        <f>SUM(D88:D91)</f>
        <v>-190737.28</v>
      </c>
      <c r="E87" s="49">
        <f>SUM(E88:E91)</f>
        <v>-43634.8</v>
      </c>
      <c r="F87" s="49">
        <f>SUM(F88:F91)</f>
        <v>-43634.8</v>
      </c>
      <c r="G87" s="49">
        <f>SUM(G88:G91)</f>
        <v>0</v>
      </c>
      <c r="H87" s="54">
        <f t="shared" si="16"/>
        <v>-278006.88</v>
      </c>
      <c r="I87" s="55">
        <f t="shared" si="17"/>
        <v>0.26810993164841468</v>
      </c>
      <c r="J87" s="49">
        <f>SUM(J88:J91)</f>
        <v>0</v>
      </c>
      <c r="K87" s="49">
        <f>SUM(K88:K91)</f>
        <v>0</v>
      </c>
      <c r="L87" s="49">
        <f>SUM(L88:L91)</f>
        <v>0</v>
      </c>
      <c r="M87" s="49">
        <f>SUM(M88:M91)</f>
        <v>0</v>
      </c>
      <c r="N87" s="54">
        <f t="shared" si="18"/>
        <v>0</v>
      </c>
      <c r="O87" s="63">
        <f t="shared" si="19"/>
        <v>0</v>
      </c>
      <c r="P87" s="49">
        <f>SUM(P88:P91)</f>
        <v>0</v>
      </c>
      <c r="Q87" s="49">
        <f>SUM(Q88:Q91)</f>
        <v>0</v>
      </c>
      <c r="R87" s="49">
        <f>SUM(R88:R91)</f>
        <v>0</v>
      </c>
      <c r="S87" s="49">
        <f>SUM(S88:S91)</f>
        <v>0</v>
      </c>
      <c r="T87" s="49">
        <f t="shared" si="20"/>
        <v>0</v>
      </c>
      <c r="U87" s="42">
        <f t="shared" si="21"/>
        <v>0</v>
      </c>
      <c r="V87" s="50">
        <f t="shared" si="22"/>
        <v>-278006.88</v>
      </c>
      <c r="W87" s="29">
        <f t="shared" si="23"/>
        <v>0.26810993164841468</v>
      </c>
      <c r="X87" s="30"/>
      <c r="Y87" s="30"/>
      <c r="Z87" s="30"/>
      <c r="AA87" s="30"/>
      <c r="AB87" s="30"/>
      <c r="AC87" s="30"/>
      <c r="AD87" s="30"/>
      <c r="AE87" s="31"/>
    </row>
    <row r="88" spans="1:31" x14ac:dyDescent="0.3">
      <c r="A88" s="33" t="s">
        <v>163</v>
      </c>
      <c r="B88" s="33" t="s">
        <v>164</v>
      </c>
      <c r="C88" s="72">
        <v>-486913.77</v>
      </c>
      <c r="D88" s="72">
        <v>-484.71</v>
      </c>
      <c r="E88" s="72">
        <v>-7847.64</v>
      </c>
      <c r="F88" s="72">
        <v>-7847.64</v>
      </c>
      <c r="G88" s="72"/>
      <c r="H88" s="58">
        <f t="shared" si="16"/>
        <v>-16179.990000000002</v>
      </c>
      <c r="I88" s="59">
        <f t="shared" si="17"/>
        <v>3.3229682537012667E-2</v>
      </c>
      <c r="J88" s="72"/>
      <c r="K88" s="72"/>
      <c r="L88" s="72"/>
      <c r="M88" s="72"/>
      <c r="N88" s="58">
        <f t="shared" si="18"/>
        <v>0</v>
      </c>
      <c r="O88" s="64">
        <f t="shared" si="19"/>
        <v>0</v>
      </c>
      <c r="P88" s="72"/>
      <c r="Q88" s="72"/>
      <c r="R88" s="72"/>
      <c r="S88" s="72"/>
      <c r="T88" s="72">
        <f t="shared" si="20"/>
        <v>0</v>
      </c>
      <c r="U88" s="60">
        <f t="shared" si="21"/>
        <v>0</v>
      </c>
      <c r="V88" s="50">
        <f t="shared" si="22"/>
        <v>-16179.990000000002</v>
      </c>
      <c r="W88" s="70">
        <f t="shared" si="23"/>
        <v>3.3229682537012667E-2</v>
      </c>
      <c r="X88" s="30"/>
      <c r="Y88" s="30"/>
      <c r="Z88" s="30"/>
      <c r="AA88" s="30"/>
      <c r="AB88" s="30"/>
      <c r="AC88" s="30"/>
      <c r="AD88" s="30"/>
      <c r="AE88" s="31"/>
    </row>
    <row r="89" spans="1:31" x14ac:dyDescent="0.3">
      <c r="A89" s="33" t="s">
        <v>165</v>
      </c>
      <c r="B89" s="33" t="s">
        <v>166</v>
      </c>
      <c r="C89" s="72">
        <v>0</v>
      </c>
      <c r="D89" s="72">
        <v>0</v>
      </c>
      <c r="E89" s="72">
        <v>0</v>
      </c>
      <c r="F89" s="72">
        <v>0</v>
      </c>
      <c r="G89" s="72"/>
      <c r="H89" s="58">
        <f t="shared" si="16"/>
        <v>0</v>
      </c>
      <c r="I89" s="59" t="str">
        <f t="shared" si="17"/>
        <v>-</v>
      </c>
      <c r="J89" s="72"/>
      <c r="K89" s="72"/>
      <c r="L89" s="72"/>
      <c r="M89" s="72"/>
      <c r="N89" s="58">
        <f t="shared" si="18"/>
        <v>0</v>
      </c>
      <c r="O89" s="64" t="str">
        <f t="shared" si="19"/>
        <v>-</v>
      </c>
      <c r="P89" s="72"/>
      <c r="Q89" s="72"/>
      <c r="R89" s="72"/>
      <c r="S89" s="72"/>
      <c r="T89" s="72">
        <f t="shared" si="20"/>
        <v>0</v>
      </c>
      <c r="U89" s="60" t="str">
        <f t="shared" si="21"/>
        <v>-</v>
      </c>
      <c r="V89" s="50">
        <f t="shared" si="22"/>
        <v>0</v>
      </c>
      <c r="W89" s="70" t="str">
        <f t="shared" si="23"/>
        <v>-</v>
      </c>
      <c r="X89" s="30"/>
      <c r="Y89" s="30"/>
      <c r="Z89" s="30"/>
      <c r="AA89" s="30"/>
      <c r="AB89" s="30"/>
      <c r="AC89" s="30"/>
      <c r="AD89" s="30"/>
      <c r="AE89" s="31"/>
    </row>
    <row r="90" spans="1:31" x14ac:dyDescent="0.3">
      <c r="A90" s="73" t="s">
        <v>167</v>
      </c>
      <c r="B90" s="73" t="s">
        <v>168</v>
      </c>
      <c r="C90" s="72">
        <v>-49999.999999999993</v>
      </c>
      <c r="D90" s="72">
        <f>-Jan!K352</f>
        <v>-157443.25</v>
      </c>
      <c r="E90" s="72">
        <f>-Fev!L387</f>
        <v>-3408.56</v>
      </c>
      <c r="F90" s="72">
        <v>-3408.56</v>
      </c>
      <c r="G90" s="72"/>
      <c r="H90" s="58">
        <f t="shared" si="16"/>
        <v>-164260.37</v>
      </c>
      <c r="I90" s="59">
        <f t="shared" si="17"/>
        <v>3.2852074000000004</v>
      </c>
      <c r="J90" s="72"/>
      <c r="K90" s="72"/>
      <c r="L90" s="74"/>
      <c r="M90" s="72"/>
      <c r="N90" s="58">
        <f t="shared" si="18"/>
        <v>0</v>
      </c>
      <c r="O90" s="64">
        <f t="shared" si="19"/>
        <v>0</v>
      </c>
      <c r="P90" s="72"/>
      <c r="Q90" s="72"/>
      <c r="R90" s="72"/>
      <c r="S90" s="72"/>
      <c r="T90" s="72">
        <f t="shared" si="20"/>
        <v>0</v>
      </c>
      <c r="U90" s="60">
        <f t="shared" si="21"/>
        <v>0</v>
      </c>
      <c r="V90" s="50">
        <f t="shared" si="22"/>
        <v>-164260.37</v>
      </c>
      <c r="W90" s="70">
        <f t="shared" si="23"/>
        <v>3.2852074000000004</v>
      </c>
      <c r="X90" s="30"/>
      <c r="Y90" s="30"/>
      <c r="Z90" s="30"/>
      <c r="AA90" s="30"/>
      <c r="AB90" s="30"/>
      <c r="AC90" s="30"/>
      <c r="AD90" s="30"/>
      <c r="AE90" s="31"/>
    </row>
    <row r="91" spans="1:31" x14ac:dyDescent="0.3">
      <c r="A91" s="73" t="s">
        <v>169</v>
      </c>
      <c r="B91" s="33" t="s">
        <v>170</v>
      </c>
      <c r="C91" s="72">
        <v>-500000</v>
      </c>
      <c r="D91" s="72">
        <f>-Jan!K255</f>
        <v>-32809.32</v>
      </c>
      <c r="E91" s="72">
        <f>-Fev!L260</f>
        <v>-32378.6</v>
      </c>
      <c r="F91" s="72">
        <v>-32378.6</v>
      </c>
      <c r="G91" s="72"/>
      <c r="H91" s="58">
        <f t="shared" si="16"/>
        <v>-97566.51999999999</v>
      </c>
      <c r="I91" s="59">
        <f t="shared" si="17"/>
        <v>0.19513303999999998</v>
      </c>
      <c r="J91" s="72"/>
      <c r="K91" s="72"/>
      <c r="L91" s="72"/>
      <c r="M91" s="72"/>
      <c r="N91" s="58">
        <f t="shared" si="18"/>
        <v>0</v>
      </c>
      <c r="O91" s="64">
        <f t="shared" si="19"/>
        <v>0</v>
      </c>
      <c r="P91" s="72"/>
      <c r="Q91" s="72"/>
      <c r="R91" s="72"/>
      <c r="S91" s="72"/>
      <c r="T91" s="72">
        <f t="shared" si="20"/>
        <v>0</v>
      </c>
      <c r="U91" s="60">
        <f t="shared" si="21"/>
        <v>0</v>
      </c>
      <c r="V91" s="50">
        <f t="shared" si="22"/>
        <v>-97566.51999999999</v>
      </c>
      <c r="W91" s="70">
        <f t="shared" si="23"/>
        <v>0.19513303999999998</v>
      </c>
      <c r="X91" s="30"/>
      <c r="Y91" s="30"/>
      <c r="Z91" s="30"/>
      <c r="AA91" s="30"/>
      <c r="AB91" s="30"/>
      <c r="AC91" s="30"/>
      <c r="AD91" s="30"/>
      <c r="AE91" s="31"/>
    </row>
    <row r="92" spans="1:31" x14ac:dyDescent="0.3">
      <c r="A92" s="73" t="s">
        <v>171</v>
      </c>
      <c r="B92" s="33" t="s">
        <v>172</v>
      </c>
      <c r="C92" s="72">
        <v>0</v>
      </c>
      <c r="D92" s="72">
        <v>0</v>
      </c>
      <c r="E92" s="72">
        <v>0</v>
      </c>
      <c r="F92" s="72">
        <v>0</v>
      </c>
      <c r="G92" s="72"/>
      <c r="H92" s="58">
        <f t="shared" si="16"/>
        <v>0</v>
      </c>
      <c r="I92" s="59" t="str">
        <f t="shared" si="17"/>
        <v>-</v>
      </c>
      <c r="J92" s="72"/>
      <c r="K92" s="72"/>
      <c r="L92" s="72"/>
      <c r="M92" s="72"/>
      <c r="N92" s="58">
        <f t="shared" si="18"/>
        <v>0</v>
      </c>
      <c r="O92" s="64" t="str">
        <f t="shared" si="19"/>
        <v>-</v>
      </c>
      <c r="P92" s="72"/>
      <c r="Q92" s="72"/>
      <c r="R92" s="72"/>
      <c r="S92" s="72"/>
      <c r="T92" s="72">
        <f t="shared" si="20"/>
        <v>0</v>
      </c>
      <c r="U92" s="60" t="str">
        <f t="shared" si="21"/>
        <v>-</v>
      </c>
      <c r="V92" s="50">
        <f t="shared" si="22"/>
        <v>0</v>
      </c>
      <c r="W92" s="70" t="str">
        <f t="shared" si="23"/>
        <v>-</v>
      </c>
      <c r="X92" s="30"/>
      <c r="Y92" s="30"/>
      <c r="Z92" s="30"/>
      <c r="AA92" s="30"/>
      <c r="AB92" s="30"/>
      <c r="AC92" s="30"/>
      <c r="AD92" s="30"/>
      <c r="AE92" s="31"/>
    </row>
    <row r="93" spans="1:31" ht="24" x14ac:dyDescent="0.3">
      <c r="A93" s="23" t="s">
        <v>173</v>
      </c>
      <c r="B93" s="23" t="s">
        <v>174</v>
      </c>
      <c r="C93" s="49">
        <f>C94+C95+C96+C97+C98</f>
        <v>-41765255.799999997</v>
      </c>
      <c r="D93" s="49">
        <f>D94+D95+D96+D97+D98</f>
        <v>-957277.6</v>
      </c>
      <c r="E93" s="49">
        <f>E94+E95+E96+E97+E98</f>
        <v>-915545.19000000006</v>
      </c>
      <c r="F93" s="49">
        <f>F94+F95+F96+F97+F98</f>
        <v>-915545.19000000006</v>
      </c>
      <c r="G93" s="49">
        <f>G94+G95+G96+G97+G98</f>
        <v>0</v>
      </c>
      <c r="H93" s="54">
        <f t="shared" si="16"/>
        <v>-2788367.98</v>
      </c>
      <c r="I93" s="55">
        <f t="shared" si="17"/>
        <v>6.6762861296781523E-2</v>
      </c>
      <c r="J93" s="49">
        <f>J94+J95+J96+J97+J98</f>
        <v>0</v>
      </c>
      <c r="K93" s="49">
        <f>K94+K95+K96+K97+K98</f>
        <v>0</v>
      </c>
      <c r="L93" s="49">
        <f>L94+L95+L96+L97+L98</f>
        <v>0</v>
      </c>
      <c r="M93" s="49">
        <f>M94+M95+M96+M97+M98</f>
        <v>0</v>
      </c>
      <c r="N93" s="54">
        <f t="shared" si="18"/>
        <v>0</v>
      </c>
      <c r="O93" s="63">
        <f t="shared" si="19"/>
        <v>0</v>
      </c>
      <c r="P93" s="49">
        <f>P94+P95+P96+P97+P98</f>
        <v>0</v>
      </c>
      <c r="Q93" s="49">
        <f>Q94+Q95+Q96+Q97+Q98</f>
        <v>0</v>
      </c>
      <c r="R93" s="49">
        <f>R94+R95+R96+R97+R98</f>
        <v>0</v>
      </c>
      <c r="S93" s="49">
        <f>S94+S95+S96+S97+S98</f>
        <v>0</v>
      </c>
      <c r="T93" s="49">
        <f t="shared" si="20"/>
        <v>0</v>
      </c>
      <c r="U93" s="42">
        <f t="shared" si="21"/>
        <v>0</v>
      </c>
      <c r="V93" s="50">
        <f t="shared" si="22"/>
        <v>-2788367.98</v>
      </c>
      <c r="W93" s="29">
        <f t="shared" si="23"/>
        <v>6.6762861296781523E-2</v>
      </c>
      <c r="X93" s="30"/>
      <c r="Y93" s="30"/>
      <c r="Z93" s="30"/>
      <c r="AA93" s="30"/>
      <c r="AB93" s="30"/>
      <c r="AC93" s="30"/>
      <c r="AD93" s="30"/>
      <c r="AE93" s="31"/>
    </row>
    <row r="94" spans="1:31" ht="36" x14ac:dyDescent="0.3">
      <c r="A94" s="33" t="s">
        <v>175</v>
      </c>
      <c r="B94" s="33" t="s">
        <v>176</v>
      </c>
      <c r="C94" s="56">
        <v>-1881327</v>
      </c>
      <c r="D94" s="56">
        <f>-Jan!K289</f>
        <v>-44441.32</v>
      </c>
      <c r="E94" s="56">
        <f>-Fev!L305</f>
        <v>-79680.460000000006</v>
      </c>
      <c r="F94" s="56">
        <v>-79680.460000000006</v>
      </c>
      <c r="G94" s="56"/>
      <c r="H94" s="58">
        <f t="shared" si="16"/>
        <v>-203802.23999999999</v>
      </c>
      <c r="I94" s="59">
        <f t="shared" si="17"/>
        <v>0.10832898268084176</v>
      </c>
      <c r="J94" s="56"/>
      <c r="K94" s="56"/>
      <c r="L94" s="56"/>
      <c r="M94" s="56"/>
      <c r="N94" s="58">
        <f t="shared" si="18"/>
        <v>0</v>
      </c>
      <c r="O94" s="64">
        <f t="shared" si="19"/>
        <v>0</v>
      </c>
      <c r="P94" s="56"/>
      <c r="Q94" s="56"/>
      <c r="R94" s="56"/>
      <c r="S94" s="56"/>
      <c r="T94" s="56">
        <f t="shared" si="20"/>
        <v>0</v>
      </c>
      <c r="U94" s="60">
        <f t="shared" si="21"/>
        <v>0</v>
      </c>
      <c r="V94" s="50">
        <f t="shared" si="22"/>
        <v>-203802.23999999999</v>
      </c>
      <c r="W94" s="70">
        <f t="shared" si="23"/>
        <v>0.10832898268084176</v>
      </c>
      <c r="X94" s="30"/>
      <c r="Y94" s="30"/>
      <c r="Z94" s="30"/>
      <c r="AA94" s="30"/>
      <c r="AB94" s="30"/>
      <c r="AC94" s="30"/>
      <c r="AD94" s="30"/>
      <c r="AE94" s="31"/>
    </row>
    <row r="95" spans="1:31" x14ac:dyDescent="0.3">
      <c r="A95" s="33" t="s">
        <v>177</v>
      </c>
      <c r="B95" s="33" t="s">
        <v>178</v>
      </c>
      <c r="C95" s="72">
        <v>-109200</v>
      </c>
      <c r="D95" s="72">
        <v>0</v>
      </c>
      <c r="E95" s="72">
        <f>-Fev!L313</f>
        <v>-11650</v>
      </c>
      <c r="F95" s="72">
        <v>-11650</v>
      </c>
      <c r="G95" s="72"/>
      <c r="H95" s="58">
        <f t="shared" si="16"/>
        <v>-23300</v>
      </c>
      <c r="I95" s="59">
        <f t="shared" si="17"/>
        <v>0.21336996336996336</v>
      </c>
      <c r="J95" s="72"/>
      <c r="K95" s="72"/>
      <c r="L95" s="72"/>
      <c r="M95" s="72"/>
      <c r="N95" s="58">
        <f t="shared" si="18"/>
        <v>0</v>
      </c>
      <c r="O95" s="64">
        <f t="shared" si="19"/>
        <v>0</v>
      </c>
      <c r="P95" s="72"/>
      <c r="Q95" s="72"/>
      <c r="R95" s="72"/>
      <c r="S95" s="72"/>
      <c r="T95" s="72">
        <f t="shared" si="20"/>
        <v>0</v>
      </c>
      <c r="U95" s="60">
        <f t="shared" si="21"/>
        <v>0</v>
      </c>
      <c r="V95" s="50">
        <f t="shared" si="22"/>
        <v>-23300</v>
      </c>
      <c r="W95" s="70">
        <f t="shared" si="23"/>
        <v>0.21336996336996336</v>
      </c>
      <c r="X95" s="30"/>
      <c r="Y95" s="30"/>
      <c r="Z95" s="30"/>
      <c r="AA95" s="30"/>
      <c r="AB95" s="30"/>
      <c r="AC95" s="30"/>
      <c r="AD95" s="30"/>
      <c r="AE95" s="31"/>
    </row>
    <row r="96" spans="1:31" x14ac:dyDescent="0.3">
      <c r="A96" s="33" t="s">
        <v>179</v>
      </c>
      <c r="B96" s="33" t="s">
        <v>180</v>
      </c>
      <c r="C96" s="72">
        <v>0</v>
      </c>
      <c r="D96" s="72">
        <v>0</v>
      </c>
      <c r="E96" s="72">
        <v>0</v>
      </c>
      <c r="F96" s="72">
        <v>0</v>
      </c>
      <c r="G96" s="72"/>
      <c r="H96" s="58">
        <f t="shared" si="16"/>
        <v>0</v>
      </c>
      <c r="I96" s="59" t="str">
        <f t="shared" si="17"/>
        <v>-</v>
      </c>
      <c r="J96" s="72"/>
      <c r="K96" s="72"/>
      <c r="L96" s="74"/>
      <c r="M96" s="72"/>
      <c r="N96" s="58">
        <f t="shared" si="18"/>
        <v>0</v>
      </c>
      <c r="O96" s="64" t="str">
        <f t="shared" si="19"/>
        <v>-</v>
      </c>
      <c r="P96" s="72"/>
      <c r="Q96" s="72"/>
      <c r="R96" s="72"/>
      <c r="S96" s="72"/>
      <c r="T96" s="72">
        <f t="shared" si="20"/>
        <v>0</v>
      </c>
      <c r="U96" s="60" t="str">
        <f t="shared" si="21"/>
        <v>-</v>
      </c>
      <c r="V96" s="50">
        <f t="shared" si="22"/>
        <v>0</v>
      </c>
      <c r="W96" s="70" t="str">
        <f t="shared" si="23"/>
        <v>-</v>
      </c>
      <c r="X96" s="30"/>
      <c r="Y96" s="30"/>
      <c r="Z96" s="30"/>
      <c r="AA96" s="30"/>
      <c r="AB96" s="30"/>
      <c r="AC96" s="30"/>
      <c r="AD96" s="30"/>
      <c r="AE96" s="31"/>
    </row>
    <row r="97" spans="1:31" x14ac:dyDescent="0.3">
      <c r="A97" s="33" t="s">
        <v>181</v>
      </c>
      <c r="B97" s="33" t="s">
        <v>182</v>
      </c>
      <c r="C97" s="72">
        <v>-214000</v>
      </c>
      <c r="D97" s="72">
        <f>-Jan!K294</f>
        <v>-14567.67</v>
      </c>
      <c r="E97" s="72">
        <f>-Fev!L316</f>
        <v>-13627.84</v>
      </c>
      <c r="F97" s="72">
        <v>-13627.84</v>
      </c>
      <c r="G97" s="72"/>
      <c r="H97" s="58">
        <f t="shared" si="16"/>
        <v>-41823.350000000006</v>
      </c>
      <c r="I97" s="59">
        <f t="shared" si="17"/>
        <v>0.19543621495327104</v>
      </c>
      <c r="J97" s="72"/>
      <c r="K97" s="72"/>
      <c r="L97" s="72"/>
      <c r="M97" s="72"/>
      <c r="N97" s="58">
        <f t="shared" si="18"/>
        <v>0</v>
      </c>
      <c r="O97" s="64">
        <f t="shared" si="19"/>
        <v>0</v>
      </c>
      <c r="P97" s="72"/>
      <c r="Q97" s="72"/>
      <c r="R97" s="72"/>
      <c r="S97" s="72"/>
      <c r="T97" s="72">
        <f t="shared" si="20"/>
        <v>0</v>
      </c>
      <c r="U97" s="60">
        <f t="shared" si="21"/>
        <v>0</v>
      </c>
      <c r="V97" s="50">
        <f t="shared" si="22"/>
        <v>-41823.350000000006</v>
      </c>
      <c r="W97" s="70">
        <f t="shared" si="23"/>
        <v>0.19543621495327104</v>
      </c>
      <c r="X97" s="30"/>
      <c r="Y97" s="30"/>
      <c r="Z97" s="30"/>
      <c r="AA97" s="30"/>
      <c r="AB97" s="30"/>
      <c r="AC97" s="30"/>
      <c r="AD97" s="30"/>
      <c r="AE97" s="31"/>
    </row>
    <row r="98" spans="1:31" x14ac:dyDescent="0.3">
      <c r="A98" s="33" t="s">
        <v>183</v>
      </c>
      <c r="B98" s="33" t="s">
        <v>131</v>
      </c>
      <c r="C98" s="50">
        <f>SUM(C99,C100)</f>
        <v>-39560728.799999997</v>
      </c>
      <c r="D98" s="50">
        <f>SUM(D99,D100)</f>
        <v>-898268.61</v>
      </c>
      <c r="E98" s="50">
        <f>SUM(E99,E100)</f>
        <v>-810586.89</v>
      </c>
      <c r="F98" s="50">
        <v>-810586.89</v>
      </c>
      <c r="G98" s="50">
        <f>SUM(G99,G100)</f>
        <v>0</v>
      </c>
      <c r="H98" s="58">
        <f t="shared" si="16"/>
        <v>-2519442.39</v>
      </c>
      <c r="I98" s="59">
        <f t="shared" si="17"/>
        <v>6.3685439232858632E-2</v>
      </c>
      <c r="J98" s="50">
        <f>SUM(J99,J100)</f>
        <v>0</v>
      </c>
      <c r="K98" s="50">
        <f>SUM(K99,K100)</f>
        <v>0</v>
      </c>
      <c r="L98" s="50">
        <f>SUM(L99,L100)</f>
        <v>0</v>
      </c>
      <c r="M98" s="50">
        <f>SUM(M99,M100)</f>
        <v>0</v>
      </c>
      <c r="N98" s="58">
        <f t="shared" si="18"/>
        <v>0</v>
      </c>
      <c r="O98" s="64">
        <f t="shared" si="19"/>
        <v>0</v>
      </c>
      <c r="P98" s="50">
        <f>SUM(P99,P100)</f>
        <v>0</v>
      </c>
      <c r="Q98" s="50">
        <f>SUM(Q99,Q100)</f>
        <v>0</v>
      </c>
      <c r="R98" s="50">
        <f>SUM(R99,R100)</f>
        <v>0</v>
      </c>
      <c r="S98" s="50">
        <f>SUM(S99,S100)</f>
        <v>0</v>
      </c>
      <c r="T98" s="50">
        <f t="shared" si="20"/>
        <v>0</v>
      </c>
      <c r="U98" s="60">
        <f t="shared" si="21"/>
        <v>0</v>
      </c>
      <c r="V98" s="50">
        <f t="shared" si="22"/>
        <v>-2519442.39</v>
      </c>
      <c r="W98" s="70">
        <f t="shared" si="23"/>
        <v>6.3685439232858632E-2</v>
      </c>
      <c r="X98" s="30"/>
      <c r="Y98" s="30"/>
      <c r="Z98" s="30"/>
      <c r="AA98" s="30"/>
      <c r="AB98" s="30"/>
      <c r="AC98" s="30"/>
      <c r="AD98" s="30"/>
      <c r="AE98" s="31"/>
    </row>
    <row r="99" spans="1:31" x14ac:dyDescent="0.3">
      <c r="A99" s="33" t="s">
        <v>184</v>
      </c>
      <c r="B99" s="33" t="s">
        <v>185</v>
      </c>
      <c r="C99" s="56">
        <v>-27001354.32</v>
      </c>
      <c r="D99" s="56">
        <f>-Jan!K299-880423.61</f>
        <v>-889508.61</v>
      </c>
      <c r="E99" s="56">
        <v>-810586.89</v>
      </c>
      <c r="F99" s="56">
        <v>-810586.89</v>
      </c>
      <c r="G99" s="56"/>
      <c r="H99" s="58">
        <f t="shared" si="16"/>
        <v>-2510682.39</v>
      </c>
      <c r="I99" s="59">
        <f t="shared" si="17"/>
        <v>9.2983572610664519E-2</v>
      </c>
      <c r="J99" s="56"/>
      <c r="K99" s="56"/>
      <c r="L99" s="75"/>
      <c r="M99" s="56"/>
      <c r="N99" s="58">
        <f t="shared" si="18"/>
        <v>0</v>
      </c>
      <c r="O99" s="64">
        <f t="shared" si="19"/>
        <v>0</v>
      </c>
      <c r="P99" s="56"/>
      <c r="Q99" s="56"/>
      <c r="R99" s="56"/>
      <c r="S99" s="56"/>
      <c r="T99" s="56">
        <f t="shared" si="20"/>
        <v>0</v>
      </c>
      <c r="U99" s="60">
        <f t="shared" si="21"/>
        <v>0</v>
      </c>
      <c r="V99" s="50">
        <f t="shared" si="22"/>
        <v>-2510682.39</v>
      </c>
      <c r="W99" s="70">
        <f t="shared" si="23"/>
        <v>9.2983572610664519E-2</v>
      </c>
      <c r="X99" s="30"/>
      <c r="Y99" s="30"/>
      <c r="Z99" s="30"/>
      <c r="AA99" s="30"/>
      <c r="AB99" s="30"/>
      <c r="AC99" s="30"/>
      <c r="AD99" s="30"/>
      <c r="AE99" s="31"/>
    </row>
    <row r="100" spans="1:31" x14ac:dyDescent="0.3">
      <c r="A100" s="33" t="s">
        <v>186</v>
      </c>
      <c r="B100" s="33" t="s">
        <v>187</v>
      </c>
      <c r="C100" s="50">
        <v>-12559374.48</v>
      </c>
      <c r="D100" s="50">
        <f>-Jan!K298-8600</f>
        <v>-8760</v>
      </c>
      <c r="E100" s="50">
        <v>0</v>
      </c>
      <c r="F100" s="50">
        <v>0</v>
      </c>
      <c r="G100" s="50"/>
      <c r="H100" s="58">
        <f t="shared" si="16"/>
        <v>-8760</v>
      </c>
      <c r="I100" s="59">
        <f t="shared" si="17"/>
        <v>6.9748696592730308E-4</v>
      </c>
      <c r="J100" s="50"/>
      <c r="K100" s="50"/>
      <c r="L100" s="50"/>
      <c r="M100" s="50"/>
      <c r="N100" s="58">
        <f t="shared" si="18"/>
        <v>0</v>
      </c>
      <c r="O100" s="64">
        <f t="shared" si="19"/>
        <v>0</v>
      </c>
      <c r="P100" s="50"/>
      <c r="Q100" s="50"/>
      <c r="R100" s="50"/>
      <c r="S100" s="50"/>
      <c r="T100" s="50">
        <f t="shared" si="20"/>
        <v>0</v>
      </c>
      <c r="U100" s="60">
        <f t="shared" si="21"/>
        <v>0</v>
      </c>
      <c r="V100" s="50">
        <f t="shared" si="22"/>
        <v>-8760</v>
      </c>
      <c r="W100" s="70">
        <f t="shared" si="23"/>
        <v>6.9748696592730308E-4</v>
      </c>
      <c r="X100" s="30"/>
      <c r="Y100" s="30"/>
      <c r="Z100" s="30"/>
      <c r="AA100" s="30"/>
      <c r="AB100" s="30"/>
      <c r="AC100" s="30"/>
      <c r="AD100" s="30"/>
      <c r="AE100" s="31"/>
    </row>
    <row r="101" spans="1:31" x14ac:dyDescent="0.3">
      <c r="A101" s="23" t="s">
        <v>188</v>
      </c>
      <c r="B101" s="23" t="s">
        <v>189</v>
      </c>
      <c r="C101" s="49">
        <f>C102+C107+C118</f>
        <v>-12248352.1</v>
      </c>
      <c r="D101" s="49">
        <f>D102+D107+D118</f>
        <v>-130802.43999999999</v>
      </c>
      <c r="E101" s="49">
        <f>E102+E107+E118</f>
        <v>-257547.7</v>
      </c>
      <c r="F101" s="49">
        <f>F102+F107+F118</f>
        <v>-257547.7</v>
      </c>
      <c r="G101" s="49">
        <f>G102+G107+G118</f>
        <v>0</v>
      </c>
      <c r="H101" s="54">
        <f t="shared" si="16"/>
        <v>-645897.84000000008</v>
      </c>
      <c r="I101" s="55">
        <f t="shared" si="17"/>
        <v>5.2733448118298304E-2</v>
      </c>
      <c r="J101" s="49">
        <f>J102+J107+J118</f>
        <v>0</v>
      </c>
      <c r="K101" s="49">
        <f>K102+K107+K118</f>
        <v>0</v>
      </c>
      <c r="L101" s="49">
        <f>L102+L107+L118</f>
        <v>0</v>
      </c>
      <c r="M101" s="49">
        <f>M102+M107+M118</f>
        <v>0</v>
      </c>
      <c r="N101" s="54">
        <f t="shared" si="18"/>
        <v>0</v>
      </c>
      <c r="O101" s="63">
        <f t="shared" si="19"/>
        <v>0</v>
      </c>
      <c r="P101" s="49">
        <f>P102+P107+P118</f>
        <v>0</v>
      </c>
      <c r="Q101" s="49">
        <f>Q102+Q107+Q118</f>
        <v>0</v>
      </c>
      <c r="R101" s="49">
        <f>R102+R107+R118</f>
        <v>0</v>
      </c>
      <c r="S101" s="49">
        <f>S102+S107+S118</f>
        <v>0</v>
      </c>
      <c r="T101" s="49">
        <f t="shared" si="20"/>
        <v>0</v>
      </c>
      <c r="U101" s="42">
        <f t="shared" si="21"/>
        <v>0</v>
      </c>
      <c r="V101" s="50">
        <f t="shared" si="22"/>
        <v>-645897.84000000008</v>
      </c>
      <c r="W101" s="29">
        <f t="shared" si="23"/>
        <v>5.2733448118298304E-2</v>
      </c>
      <c r="X101" s="30"/>
      <c r="Y101" s="30"/>
      <c r="Z101" s="30"/>
      <c r="AA101" s="30"/>
      <c r="AB101" s="30"/>
      <c r="AC101" s="30"/>
      <c r="AD101" s="30"/>
      <c r="AE101" s="31"/>
    </row>
    <row r="102" spans="1:31" x14ac:dyDescent="0.3">
      <c r="A102" s="23" t="s">
        <v>190</v>
      </c>
      <c r="B102" s="23" t="s">
        <v>191</v>
      </c>
      <c r="C102" s="49">
        <f>SUM(C103:C106)</f>
        <v>-1081876.25</v>
      </c>
      <c r="D102" s="49">
        <f>SUM(D103:D106)</f>
        <v>-7010.01</v>
      </c>
      <c r="E102" s="49">
        <f>SUM(E103:E106)</f>
        <v>-9780.56</v>
      </c>
      <c r="F102" s="49">
        <f>SUM(F103:F106)</f>
        <v>-9780.56</v>
      </c>
      <c r="G102" s="49">
        <f>SUM(G103:G106)</f>
        <v>0</v>
      </c>
      <c r="H102" s="54">
        <f t="shared" si="16"/>
        <v>-26571.129999999997</v>
      </c>
      <c r="I102" s="55">
        <f t="shared" si="17"/>
        <v>2.4560230433009318E-2</v>
      </c>
      <c r="J102" s="49">
        <f>SUM(J103:J106)</f>
        <v>0</v>
      </c>
      <c r="K102" s="49">
        <f>SUM(K103:K106)</f>
        <v>0</v>
      </c>
      <c r="L102" s="49">
        <f>SUM(L103:L106)</f>
        <v>0</v>
      </c>
      <c r="M102" s="49">
        <f>SUM(M103:M106)</f>
        <v>0</v>
      </c>
      <c r="N102" s="54">
        <f t="shared" si="18"/>
        <v>0</v>
      </c>
      <c r="O102" s="63">
        <f t="shared" si="19"/>
        <v>0</v>
      </c>
      <c r="P102" s="49">
        <f>SUM(P103:P106)</f>
        <v>0</v>
      </c>
      <c r="Q102" s="49">
        <f>SUM(Q103:Q106)</f>
        <v>0</v>
      </c>
      <c r="R102" s="49">
        <f>SUM(R103:R106)</f>
        <v>0</v>
      </c>
      <c r="S102" s="49">
        <f>SUM(S103:S106)</f>
        <v>0</v>
      </c>
      <c r="T102" s="49">
        <f t="shared" si="20"/>
        <v>0</v>
      </c>
      <c r="U102" s="42">
        <f t="shared" si="21"/>
        <v>0</v>
      </c>
      <c r="V102" s="50">
        <f t="shared" si="22"/>
        <v>-26571.129999999997</v>
      </c>
      <c r="W102" s="29">
        <f t="shared" si="23"/>
        <v>2.4560230433009318E-2</v>
      </c>
      <c r="X102" s="30"/>
      <c r="Y102" s="30"/>
      <c r="Z102" s="30"/>
      <c r="AA102" s="30"/>
      <c r="AB102" s="30"/>
      <c r="AC102" s="30"/>
      <c r="AD102" s="30"/>
      <c r="AE102" s="31"/>
    </row>
    <row r="103" spans="1:31" x14ac:dyDescent="0.3">
      <c r="A103" s="33" t="s">
        <v>192</v>
      </c>
      <c r="B103" s="33" t="s">
        <v>193</v>
      </c>
      <c r="C103" s="50">
        <v>-134000</v>
      </c>
      <c r="D103" s="50">
        <f>-Jan!K304</f>
        <v>-5223.75</v>
      </c>
      <c r="E103" s="50">
        <f>-Fev!L326</f>
        <v>-5223.75</v>
      </c>
      <c r="F103" s="50">
        <v>-5223.75</v>
      </c>
      <c r="G103" s="50"/>
      <c r="H103" s="58">
        <f t="shared" si="16"/>
        <v>-15671.25</v>
      </c>
      <c r="I103" s="59">
        <f t="shared" si="17"/>
        <v>0.11694962686567165</v>
      </c>
      <c r="J103" s="50"/>
      <c r="K103" s="50"/>
      <c r="L103" s="50"/>
      <c r="M103" s="50"/>
      <c r="N103" s="58">
        <f t="shared" si="18"/>
        <v>0</v>
      </c>
      <c r="O103" s="64">
        <f t="shared" si="19"/>
        <v>0</v>
      </c>
      <c r="P103" s="50"/>
      <c r="Q103" s="50"/>
      <c r="R103" s="50"/>
      <c r="S103" s="50"/>
      <c r="T103" s="50">
        <f t="shared" si="20"/>
        <v>0</v>
      </c>
      <c r="U103" s="60">
        <f t="shared" si="21"/>
        <v>0</v>
      </c>
      <c r="V103" s="50">
        <f t="shared" si="22"/>
        <v>-15671.25</v>
      </c>
      <c r="W103" s="70">
        <f t="shared" si="23"/>
        <v>0.11694962686567165</v>
      </c>
      <c r="X103" s="30"/>
      <c r="Y103" s="30"/>
      <c r="Z103" s="30"/>
      <c r="AA103" s="30"/>
      <c r="AB103" s="30"/>
      <c r="AC103" s="30"/>
      <c r="AD103" s="30"/>
      <c r="AE103" s="31"/>
    </row>
    <row r="104" spans="1:31" x14ac:dyDescent="0.3">
      <c r="A104" s="33" t="s">
        <v>194</v>
      </c>
      <c r="B104" s="33" t="s">
        <v>195</v>
      </c>
      <c r="C104" s="50">
        <v>-42000</v>
      </c>
      <c r="D104" s="50">
        <v>0</v>
      </c>
      <c r="E104" s="50">
        <f>-Fev!L329</f>
        <v>-720</v>
      </c>
      <c r="F104" s="50">
        <v>-720</v>
      </c>
      <c r="G104" s="50"/>
      <c r="H104" s="58">
        <f t="shared" si="16"/>
        <v>-1440</v>
      </c>
      <c r="I104" s="59">
        <f t="shared" si="17"/>
        <v>3.4285714285714287E-2</v>
      </c>
      <c r="J104" s="50"/>
      <c r="K104" s="50"/>
      <c r="L104" s="50"/>
      <c r="M104" s="50"/>
      <c r="N104" s="58">
        <f t="shared" si="18"/>
        <v>0</v>
      </c>
      <c r="O104" s="64">
        <f t="shared" si="19"/>
        <v>0</v>
      </c>
      <c r="P104" s="50"/>
      <c r="Q104" s="50"/>
      <c r="R104" s="50"/>
      <c r="S104" s="50"/>
      <c r="T104" s="50">
        <f t="shared" si="20"/>
        <v>0</v>
      </c>
      <c r="U104" s="60">
        <f t="shared" si="21"/>
        <v>0</v>
      </c>
      <c r="V104" s="50">
        <f t="shared" si="22"/>
        <v>-1440</v>
      </c>
      <c r="W104" s="70">
        <f t="shared" si="23"/>
        <v>3.4285714285714287E-2</v>
      </c>
      <c r="X104" s="30"/>
      <c r="Y104" s="30"/>
      <c r="Z104" s="30"/>
      <c r="AA104" s="30"/>
      <c r="AB104" s="30"/>
      <c r="AC104" s="30"/>
      <c r="AD104" s="30"/>
      <c r="AE104" s="31"/>
    </row>
    <row r="105" spans="1:31" x14ac:dyDescent="0.3">
      <c r="A105" s="33" t="s">
        <v>196</v>
      </c>
      <c r="B105" s="33" t="s">
        <v>166</v>
      </c>
      <c r="C105" s="50">
        <v>-29100</v>
      </c>
      <c r="D105" s="50">
        <v>0</v>
      </c>
      <c r="E105" s="50">
        <f>-Fev!L332</f>
        <v>-2050.5500000000002</v>
      </c>
      <c r="F105" s="50">
        <v>-2050.5500000000002</v>
      </c>
      <c r="G105" s="50"/>
      <c r="H105" s="58">
        <f t="shared" si="16"/>
        <v>-4101.1000000000004</v>
      </c>
      <c r="I105" s="59">
        <f t="shared" si="17"/>
        <v>0.14093127147766324</v>
      </c>
      <c r="J105" s="50"/>
      <c r="K105" s="50"/>
      <c r="L105" s="50"/>
      <c r="M105" s="50"/>
      <c r="N105" s="58">
        <f t="shared" si="18"/>
        <v>0</v>
      </c>
      <c r="O105" s="64">
        <f t="shared" si="19"/>
        <v>0</v>
      </c>
      <c r="P105" s="50"/>
      <c r="Q105" s="50"/>
      <c r="R105" s="50"/>
      <c r="S105" s="50"/>
      <c r="T105" s="50">
        <f t="shared" si="20"/>
        <v>0</v>
      </c>
      <c r="U105" s="60">
        <f t="shared" si="21"/>
        <v>0</v>
      </c>
      <c r="V105" s="50">
        <f t="shared" si="22"/>
        <v>-4101.1000000000004</v>
      </c>
      <c r="W105" s="70">
        <f t="shared" si="23"/>
        <v>0.14093127147766324</v>
      </c>
      <c r="X105" s="30"/>
      <c r="Y105" s="30"/>
      <c r="Z105" s="30"/>
      <c r="AA105" s="30"/>
      <c r="AB105" s="30"/>
      <c r="AC105" s="30"/>
      <c r="AD105" s="30"/>
      <c r="AE105" s="31"/>
    </row>
    <row r="106" spans="1:31" x14ac:dyDescent="0.3">
      <c r="A106" s="33" t="s">
        <v>197</v>
      </c>
      <c r="B106" s="33" t="s">
        <v>198</v>
      </c>
      <c r="C106" s="50">
        <v>-876776.25</v>
      </c>
      <c r="D106" s="50">
        <f>-Jan!K307</f>
        <v>-1786.26</v>
      </c>
      <c r="E106" s="50">
        <f>-Fev!L335</f>
        <v>-1786.26</v>
      </c>
      <c r="F106" s="50">
        <v>-1786.26</v>
      </c>
      <c r="G106" s="50"/>
      <c r="H106" s="58">
        <f t="shared" si="16"/>
        <v>-5358.78</v>
      </c>
      <c r="I106" s="59">
        <f t="shared" si="17"/>
        <v>6.1119128169815273E-3</v>
      </c>
      <c r="J106" s="50"/>
      <c r="K106" s="50"/>
      <c r="L106" s="50"/>
      <c r="M106" s="50"/>
      <c r="N106" s="58">
        <f t="shared" si="18"/>
        <v>0</v>
      </c>
      <c r="O106" s="64">
        <f t="shared" si="19"/>
        <v>0</v>
      </c>
      <c r="P106" s="50"/>
      <c r="Q106" s="50"/>
      <c r="R106" s="50"/>
      <c r="S106" s="50"/>
      <c r="T106" s="50">
        <f t="shared" si="20"/>
        <v>0</v>
      </c>
      <c r="U106" s="60">
        <f t="shared" si="21"/>
        <v>0</v>
      </c>
      <c r="V106" s="50">
        <f t="shared" si="22"/>
        <v>-5358.78</v>
      </c>
      <c r="W106" s="70">
        <f t="shared" si="23"/>
        <v>6.1119128169815273E-3</v>
      </c>
      <c r="X106" s="30"/>
      <c r="Y106" s="30"/>
      <c r="Z106" s="30"/>
      <c r="AA106" s="30"/>
      <c r="AB106" s="30"/>
      <c r="AC106" s="30"/>
      <c r="AD106" s="30"/>
      <c r="AE106" s="31"/>
    </row>
    <row r="107" spans="1:31" x14ac:dyDescent="0.3">
      <c r="A107" s="23" t="s">
        <v>199</v>
      </c>
      <c r="B107" s="23" t="s">
        <v>200</v>
      </c>
      <c r="C107" s="49">
        <f>SUM(C108:C117)</f>
        <v>-7213820.8499999996</v>
      </c>
      <c r="D107" s="49">
        <f>SUM(D108:D117)</f>
        <v>-77178.12999999999</v>
      </c>
      <c r="E107" s="49">
        <f>SUM(E108:E117)</f>
        <v>-131029.14000000001</v>
      </c>
      <c r="F107" s="49">
        <f>SUM(F108:F117)</f>
        <v>-131029.14000000001</v>
      </c>
      <c r="G107" s="49">
        <f>SUM(G108:G117)</f>
        <v>0</v>
      </c>
      <c r="H107" s="54">
        <f t="shared" si="16"/>
        <v>-339236.41000000003</v>
      </c>
      <c r="I107" s="55">
        <f t="shared" si="17"/>
        <v>4.7025898903491632E-2</v>
      </c>
      <c r="J107" s="49">
        <f>SUM(J108:J117)</f>
        <v>0</v>
      </c>
      <c r="K107" s="49">
        <f>SUM(K108:K117)</f>
        <v>0</v>
      </c>
      <c r="L107" s="49">
        <f>SUM(L108:L117)</f>
        <v>0</v>
      </c>
      <c r="M107" s="49">
        <f>SUM(M108:M117)</f>
        <v>0</v>
      </c>
      <c r="N107" s="54">
        <f t="shared" si="18"/>
        <v>0</v>
      </c>
      <c r="O107" s="63">
        <f t="shared" si="19"/>
        <v>0</v>
      </c>
      <c r="P107" s="49">
        <f>SUM(P108:P117)</f>
        <v>0</v>
      </c>
      <c r="Q107" s="49">
        <f>SUM(Q108:Q117)</f>
        <v>0</v>
      </c>
      <c r="R107" s="49">
        <f>SUM(R108:R117)</f>
        <v>0</v>
      </c>
      <c r="S107" s="49">
        <f>SUM(S108:S117)</f>
        <v>0</v>
      </c>
      <c r="T107" s="49">
        <f t="shared" si="20"/>
        <v>0</v>
      </c>
      <c r="U107" s="42">
        <f t="shared" si="21"/>
        <v>0</v>
      </c>
      <c r="V107" s="50">
        <f t="shared" si="22"/>
        <v>-339236.41000000003</v>
      </c>
      <c r="W107" s="29">
        <f t="shared" si="23"/>
        <v>4.7025898903491632E-2</v>
      </c>
      <c r="X107" s="30"/>
      <c r="Y107" s="30"/>
      <c r="Z107" s="30"/>
      <c r="AA107" s="30"/>
      <c r="AB107" s="30"/>
      <c r="AC107" s="30"/>
      <c r="AD107" s="30"/>
      <c r="AE107" s="31"/>
    </row>
    <row r="108" spans="1:31" x14ac:dyDescent="0.3">
      <c r="A108" s="33" t="s">
        <v>201</v>
      </c>
      <c r="B108" s="33" t="s">
        <v>202</v>
      </c>
      <c r="C108" s="50">
        <v>-455000</v>
      </c>
      <c r="D108" s="50">
        <v>0</v>
      </c>
      <c r="E108" s="50">
        <f>-Fev!L351</f>
        <v>-7170</v>
      </c>
      <c r="F108" s="50">
        <v>-7170</v>
      </c>
      <c r="G108" s="50"/>
      <c r="H108" s="58">
        <f t="shared" si="16"/>
        <v>-14340</v>
      </c>
      <c r="I108" s="59">
        <f t="shared" si="17"/>
        <v>3.1516483516483514E-2</v>
      </c>
      <c r="J108" s="50"/>
      <c r="K108" s="50"/>
      <c r="L108" s="50"/>
      <c r="M108" s="50"/>
      <c r="N108" s="58">
        <f t="shared" si="18"/>
        <v>0</v>
      </c>
      <c r="O108" s="64">
        <f t="shared" si="19"/>
        <v>0</v>
      </c>
      <c r="P108" s="50"/>
      <c r="Q108" s="50"/>
      <c r="R108" s="50"/>
      <c r="S108" s="50"/>
      <c r="T108" s="50">
        <f t="shared" si="20"/>
        <v>0</v>
      </c>
      <c r="U108" s="60">
        <f t="shared" si="21"/>
        <v>0</v>
      </c>
      <c r="V108" s="50">
        <f t="shared" si="22"/>
        <v>-14340</v>
      </c>
      <c r="W108" s="70">
        <f t="shared" si="23"/>
        <v>3.1516483516483514E-2</v>
      </c>
      <c r="X108" s="30"/>
      <c r="Y108" s="30"/>
      <c r="Z108" s="30"/>
      <c r="AA108" s="30"/>
      <c r="AB108" s="30"/>
      <c r="AC108" s="30"/>
      <c r="AD108" s="30"/>
      <c r="AE108" s="31"/>
    </row>
    <row r="109" spans="1:31" x14ac:dyDescent="0.3">
      <c r="A109" s="33" t="s">
        <v>203</v>
      </c>
      <c r="B109" s="33" t="s">
        <v>204</v>
      </c>
      <c r="C109" s="50">
        <v>-1244000</v>
      </c>
      <c r="D109" s="50">
        <f>-Jan!K324-Jan!K325-Jan!K326</f>
        <v>-57790.84</v>
      </c>
      <c r="E109" s="50">
        <f>-Fev!L354-Fev!L358-Fev!L360-Fev!L361</f>
        <v>-80050.850000000006</v>
      </c>
      <c r="F109" s="50">
        <v>-80050.850000000006</v>
      </c>
      <c r="G109" s="50"/>
      <c r="H109" s="58">
        <f t="shared" si="16"/>
        <v>-217892.54</v>
      </c>
      <c r="I109" s="59">
        <f t="shared" si="17"/>
        <v>0.17515477491961415</v>
      </c>
      <c r="J109" s="50"/>
      <c r="K109" s="50"/>
      <c r="L109" s="50"/>
      <c r="M109" s="50"/>
      <c r="N109" s="58">
        <f t="shared" si="18"/>
        <v>0</v>
      </c>
      <c r="O109" s="64">
        <f t="shared" si="19"/>
        <v>0</v>
      </c>
      <c r="P109" s="50"/>
      <c r="Q109" s="50"/>
      <c r="R109" s="50"/>
      <c r="S109" s="50"/>
      <c r="T109" s="50">
        <f t="shared" si="20"/>
        <v>0</v>
      </c>
      <c r="U109" s="60">
        <f t="shared" si="21"/>
        <v>0</v>
      </c>
      <c r="V109" s="50">
        <f t="shared" si="22"/>
        <v>-217892.54</v>
      </c>
      <c r="W109" s="70">
        <f t="shared" si="23"/>
        <v>0.17515477491961415</v>
      </c>
      <c r="X109" s="30"/>
      <c r="Y109" s="30"/>
      <c r="Z109" s="30"/>
      <c r="AA109" s="30"/>
      <c r="AB109" s="30"/>
      <c r="AC109" s="30"/>
      <c r="AD109" s="30"/>
      <c r="AE109" s="31"/>
    </row>
    <row r="110" spans="1:31" x14ac:dyDescent="0.3">
      <c r="A110" s="33" t="s">
        <v>205</v>
      </c>
      <c r="B110" s="33" t="s">
        <v>206</v>
      </c>
      <c r="C110" s="50">
        <v>-1540000</v>
      </c>
      <c r="D110" s="50">
        <v>0</v>
      </c>
      <c r="E110" s="50">
        <f>-Fev!L359</f>
        <v>77.28</v>
      </c>
      <c r="F110" s="50">
        <v>77.28</v>
      </c>
      <c r="G110" s="50"/>
      <c r="H110" s="58">
        <f t="shared" si="16"/>
        <v>154.56</v>
      </c>
      <c r="I110" s="59">
        <f t="shared" si="17"/>
        <v>-1.0036363636363636E-4</v>
      </c>
      <c r="J110" s="50"/>
      <c r="K110" s="50"/>
      <c r="L110" s="50"/>
      <c r="M110" s="50"/>
      <c r="N110" s="58">
        <f t="shared" si="18"/>
        <v>0</v>
      </c>
      <c r="O110" s="64">
        <f t="shared" si="19"/>
        <v>0</v>
      </c>
      <c r="P110" s="50"/>
      <c r="Q110" s="50"/>
      <c r="R110" s="50"/>
      <c r="S110" s="50"/>
      <c r="T110" s="50">
        <f t="shared" si="20"/>
        <v>0</v>
      </c>
      <c r="U110" s="60">
        <f t="shared" si="21"/>
        <v>0</v>
      </c>
      <c r="V110" s="50">
        <f t="shared" si="22"/>
        <v>154.56</v>
      </c>
      <c r="W110" s="70">
        <f t="shared" si="23"/>
        <v>-1.0036363636363636E-4</v>
      </c>
      <c r="X110" s="30"/>
      <c r="Y110" s="30"/>
      <c r="Z110" s="30"/>
      <c r="AA110" s="30"/>
      <c r="AB110" s="30"/>
      <c r="AC110" s="30"/>
      <c r="AD110" s="30"/>
      <c r="AE110" s="31"/>
    </row>
    <row r="111" spans="1:31" x14ac:dyDescent="0.3">
      <c r="A111" s="33" t="s">
        <v>207</v>
      </c>
      <c r="B111" s="33" t="s">
        <v>208</v>
      </c>
      <c r="C111" s="50">
        <v>-66430.48</v>
      </c>
      <c r="D111" s="50">
        <v>0</v>
      </c>
      <c r="E111" s="50">
        <v>0</v>
      </c>
      <c r="F111" s="50">
        <v>0</v>
      </c>
      <c r="G111" s="50"/>
      <c r="H111" s="58">
        <f t="shared" si="16"/>
        <v>0</v>
      </c>
      <c r="I111" s="59">
        <f t="shared" si="17"/>
        <v>0</v>
      </c>
      <c r="J111" s="50"/>
      <c r="K111" s="50"/>
      <c r="L111" s="50"/>
      <c r="M111" s="50"/>
      <c r="N111" s="58">
        <f t="shared" si="18"/>
        <v>0</v>
      </c>
      <c r="O111" s="64">
        <f t="shared" si="19"/>
        <v>0</v>
      </c>
      <c r="P111" s="50"/>
      <c r="Q111" s="50"/>
      <c r="R111" s="50"/>
      <c r="S111" s="50"/>
      <c r="T111" s="50">
        <f t="shared" si="20"/>
        <v>0</v>
      </c>
      <c r="U111" s="60">
        <f t="shared" si="21"/>
        <v>0</v>
      </c>
      <c r="V111" s="50">
        <f t="shared" si="22"/>
        <v>0</v>
      </c>
      <c r="W111" s="70">
        <f t="shared" si="23"/>
        <v>0</v>
      </c>
      <c r="X111" s="30"/>
      <c r="Y111" s="30"/>
      <c r="Z111" s="30"/>
      <c r="AA111" s="30"/>
      <c r="AB111" s="30"/>
      <c r="AC111" s="30"/>
      <c r="AD111" s="30"/>
      <c r="AE111" s="31"/>
    </row>
    <row r="112" spans="1:31" x14ac:dyDescent="0.3">
      <c r="A112" s="33" t="s">
        <v>209</v>
      </c>
      <c r="B112" s="33" t="s">
        <v>210</v>
      </c>
      <c r="C112" s="50">
        <v>-234400</v>
      </c>
      <c r="D112" s="50">
        <v>0</v>
      </c>
      <c r="E112" s="50">
        <v>0</v>
      </c>
      <c r="F112" s="50">
        <v>0</v>
      </c>
      <c r="G112" s="50"/>
      <c r="H112" s="58">
        <f t="shared" si="16"/>
        <v>0</v>
      </c>
      <c r="I112" s="59">
        <f t="shared" si="17"/>
        <v>0</v>
      </c>
      <c r="J112" s="50"/>
      <c r="K112" s="50"/>
      <c r="L112" s="50"/>
      <c r="M112" s="50"/>
      <c r="N112" s="58">
        <f t="shared" si="18"/>
        <v>0</v>
      </c>
      <c r="O112" s="64">
        <f t="shared" si="19"/>
        <v>0</v>
      </c>
      <c r="P112" s="50"/>
      <c r="Q112" s="50"/>
      <c r="R112" s="50"/>
      <c r="S112" s="50"/>
      <c r="T112" s="50">
        <f t="shared" si="20"/>
        <v>0</v>
      </c>
      <c r="U112" s="60">
        <f t="shared" si="21"/>
        <v>0</v>
      </c>
      <c r="V112" s="50">
        <f t="shared" si="22"/>
        <v>0</v>
      </c>
      <c r="W112" s="70">
        <f t="shared" si="23"/>
        <v>0</v>
      </c>
      <c r="X112" s="30"/>
      <c r="Y112" s="30"/>
      <c r="Z112" s="30"/>
      <c r="AA112" s="30"/>
      <c r="AB112" s="30"/>
      <c r="AC112" s="30"/>
      <c r="AD112" s="30"/>
      <c r="AE112" s="31"/>
    </row>
    <row r="113" spans="1:31" x14ac:dyDescent="0.3">
      <c r="A113" s="33" t="s">
        <v>211</v>
      </c>
      <c r="B113" s="33" t="s">
        <v>212</v>
      </c>
      <c r="C113" s="50">
        <v>-143000</v>
      </c>
      <c r="D113" s="50">
        <v>0</v>
      </c>
      <c r="E113" s="50">
        <v>0</v>
      </c>
      <c r="F113" s="50">
        <v>0</v>
      </c>
      <c r="G113" s="50"/>
      <c r="H113" s="58">
        <f t="shared" ref="H113:H139" si="24">SUM(D113:G113)</f>
        <v>0</v>
      </c>
      <c r="I113" s="59">
        <f t="shared" ref="I113:I139" si="25">IF(C113=0,"-",H113/C113)</f>
        <v>0</v>
      </c>
      <c r="J113" s="50"/>
      <c r="K113" s="50"/>
      <c r="L113" s="50"/>
      <c r="M113" s="50"/>
      <c r="N113" s="58">
        <f t="shared" ref="N113:N139" si="26">SUM(J113:M113)</f>
        <v>0</v>
      </c>
      <c r="O113" s="64">
        <f t="shared" ref="O113:O139" si="27">IF(C113=0,"-",N113/C113)</f>
        <v>0</v>
      </c>
      <c r="P113" s="50"/>
      <c r="Q113" s="50"/>
      <c r="R113" s="50"/>
      <c r="S113" s="50"/>
      <c r="T113" s="50">
        <f t="shared" ref="T113:T139" si="28">SUM(P113:S113)</f>
        <v>0</v>
      </c>
      <c r="U113" s="60">
        <f t="shared" ref="U113:U139" si="29">IF(C113=0,"-",T113/C113)</f>
        <v>0</v>
      </c>
      <c r="V113" s="50">
        <f t="shared" ref="V113:V139" si="30">H113+N113+T113</f>
        <v>0</v>
      </c>
      <c r="W113" s="70">
        <f t="shared" ref="W113:W139" si="31">IF(C113=0,"-",V113/C113)</f>
        <v>0</v>
      </c>
      <c r="X113" s="30"/>
      <c r="Y113" s="30"/>
      <c r="Z113" s="30"/>
      <c r="AA113" s="30"/>
      <c r="AB113" s="30"/>
      <c r="AC113" s="30"/>
      <c r="AD113" s="30"/>
      <c r="AE113" s="31"/>
    </row>
    <row r="114" spans="1:31" x14ac:dyDescent="0.3">
      <c r="A114" s="33" t="s">
        <v>213</v>
      </c>
      <c r="B114" s="33" t="s">
        <v>214</v>
      </c>
      <c r="C114" s="50">
        <v>-73000</v>
      </c>
      <c r="D114" s="50">
        <f>-Jan!K327</f>
        <v>-0.02</v>
      </c>
      <c r="E114" s="50">
        <f>-Fev!L362</f>
        <v>-4441.6000000000004</v>
      </c>
      <c r="F114" s="50">
        <v>-4441.6000000000004</v>
      </c>
      <c r="G114" s="50"/>
      <c r="H114" s="58">
        <f t="shared" si="24"/>
        <v>-8883.2200000000012</v>
      </c>
      <c r="I114" s="59">
        <f t="shared" si="25"/>
        <v>0.12168794520547947</v>
      </c>
      <c r="J114" s="50"/>
      <c r="K114" s="50"/>
      <c r="L114" s="50"/>
      <c r="M114" s="50"/>
      <c r="N114" s="58">
        <f t="shared" si="26"/>
        <v>0</v>
      </c>
      <c r="O114" s="64">
        <f t="shared" si="27"/>
        <v>0</v>
      </c>
      <c r="P114" s="50"/>
      <c r="Q114" s="50"/>
      <c r="R114" s="50"/>
      <c r="S114" s="50"/>
      <c r="T114" s="50">
        <f t="shared" si="28"/>
        <v>0</v>
      </c>
      <c r="U114" s="60">
        <f t="shared" si="29"/>
        <v>0</v>
      </c>
      <c r="V114" s="50">
        <f t="shared" si="30"/>
        <v>-8883.2200000000012</v>
      </c>
      <c r="W114" s="70">
        <f t="shared" si="31"/>
        <v>0.12168794520547947</v>
      </c>
      <c r="X114" s="30"/>
      <c r="Y114" s="30"/>
      <c r="Z114" s="30"/>
      <c r="AA114" s="30"/>
      <c r="AB114" s="30"/>
      <c r="AC114" s="30"/>
      <c r="AD114" s="30"/>
      <c r="AE114" s="31"/>
    </row>
    <row r="115" spans="1:31" x14ac:dyDescent="0.3">
      <c r="A115" s="33" t="s">
        <v>215</v>
      </c>
      <c r="B115" s="33" t="s">
        <v>198</v>
      </c>
      <c r="C115" s="50">
        <v>-3457990.37</v>
      </c>
      <c r="D115" s="50">
        <f>-Jan!K330-17687.47</f>
        <v>-19387.27</v>
      </c>
      <c r="E115" s="50">
        <f>-Fev!L364-30379.88</f>
        <v>-39443.97</v>
      </c>
      <c r="F115" s="50">
        <v>-39443.97</v>
      </c>
      <c r="G115" s="50"/>
      <c r="H115" s="58">
        <f t="shared" si="24"/>
        <v>-98275.21</v>
      </c>
      <c r="I115" s="59">
        <f t="shared" si="25"/>
        <v>2.8419746582463733E-2</v>
      </c>
      <c r="J115" s="50"/>
      <c r="K115" s="50"/>
      <c r="L115" s="50"/>
      <c r="M115" s="50"/>
      <c r="N115" s="58">
        <f t="shared" si="26"/>
        <v>0</v>
      </c>
      <c r="O115" s="64">
        <f t="shared" si="27"/>
        <v>0</v>
      </c>
      <c r="P115" s="50"/>
      <c r="Q115" s="50"/>
      <c r="R115" s="50"/>
      <c r="S115" s="50"/>
      <c r="T115" s="50">
        <f t="shared" si="28"/>
        <v>0</v>
      </c>
      <c r="U115" s="60">
        <f t="shared" si="29"/>
        <v>0</v>
      </c>
      <c r="V115" s="50">
        <f t="shared" si="30"/>
        <v>-98275.21</v>
      </c>
      <c r="W115" s="70">
        <f t="shared" si="31"/>
        <v>2.8419746582463733E-2</v>
      </c>
      <c r="X115" s="30"/>
      <c r="Y115" s="30"/>
      <c r="Z115" s="30"/>
      <c r="AA115" s="30"/>
      <c r="AB115" s="30"/>
      <c r="AC115" s="30"/>
      <c r="AD115" s="30"/>
      <c r="AE115" s="31"/>
    </row>
    <row r="116" spans="1:31" x14ac:dyDescent="0.3">
      <c r="A116" s="33" t="s">
        <v>216</v>
      </c>
      <c r="B116" s="33" t="s">
        <v>217</v>
      </c>
      <c r="C116" s="50">
        <v>0</v>
      </c>
      <c r="D116" s="50">
        <v>0</v>
      </c>
      <c r="E116" s="50">
        <v>0</v>
      </c>
      <c r="F116" s="50">
        <v>0</v>
      </c>
      <c r="G116" s="50"/>
      <c r="H116" s="58">
        <f t="shared" si="24"/>
        <v>0</v>
      </c>
      <c r="I116" s="59" t="str">
        <f t="shared" si="25"/>
        <v>-</v>
      </c>
      <c r="J116" s="50"/>
      <c r="K116" s="50"/>
      <c r="L116" s="50"/>
      <c r="M116" s="50"/>
      <c r="N116" s="58">
        <f t="shared" si="26"/>
        <v>0</v>
      </c>
      <c r="O116" s="64" t="str">
        <f t="shared" si="27"/>
        <v>-</v>
      </c>
      <c r="P116" s="50"/>
      <c r="Q116" s="50"/>
      <c r="R116" s="50"/>
      <c r="S116" s="50"/>
      <c r="T116" s="50">
        <f t="shared" si="28"/>
        <v>0</v>
      </c>
      <c r="U116" s="60" t="str">
        <f t="shared" si="29"/>
        <v>-</v>
      </c>
      <c r="V116" s="50">
        <f t="shared" si="30"/>
        <v>0</v>
      </c>
      <c r="W116" s="70" t="str">
        <f t="shared" si="31"/>
        <v>-</v>
      </c>
      <c r="X116" s="30"/>
      <c r="Y116" s="30"/>
      <c r="Z116" s="30"/>
      <c r="AA116" s="30"/>
      <c r="AB116" s="30"/>
      <c r="AC116" s="30"/>
      <c r="AD116" s="30"/>
      <c r="AE116" s="31"/>
    </row>
    <row r="117" spans="1:31" x14ac:dyDescent="0.3">
      <c r="A117" s="33" t="s">
        <v>218</v>
      </c>
      <c r="B117" s="33" t="s">
        <v>219</v>
      </c>
      <c r="C117" s="50">
        <v>0</v>
      </c>
      <c r="D117" s="50">
        <v>0</v>
      </c>
      <c r="E117" s="50">
        <v>0</v>
      </c>
      <c r="F117" s="50">
        <v>0</v>
      </c>
      <c r="G117" s="50"/>
      <c r="H117" s="58">
        <f t="shared" si="24"/>
        <v>0</v>
      </c>
      <c r="I117" s="59" t="str">
        <f t="shared" si="25"/>
        <v>-</v>
      </c>
      <c r="J117" s="50"/>
      <c r="K117" s="50"/>
      <c r="L117" s="50"/>
      <c r="M117" s="50"/>
      <c r="N117" s="58">
        <f t="shared" si="26"/>
        <v>0</v>
      </c>
      <c r="O117" s="64" t="str">
        <f t="shared" si="27"/>
        <v>-</v>
      </c>
      <c r="P117" s="50"/>
      <c r="Q117" s="50"/>
      <c r="R117" s="50"/>
      <c r="S117" s="50"/>
      <c r="T117" s="50">
        <f t="shared" si="28"/>
        <v>0</v>
      </c>
      <c r="U117" s="60" t="str">
        <f t="shared" si="29"/>
        <v>-</v>
      </c>
      <c r="V117" s="50">
        <f t="shared" si="30"/>
        <v>0</v>
      </c>
      <c r="W117" s="70" t="str">
        <f t="shared" si="31"/>
        <v>-</v>
      </c>
      <c r="X117" s="30"/>
      <c r="Y117" s="30"/>
      <c r="Z117" s="30"/>
      <c r="AA117" s="30"/>
      <c r="AB117" s="30"/>
      <c r="AC117" s="30"/>
      <c r="AD117" s="30"/>
      <c r="AE117" s="31"/>
    </row>
    <row r="118" spans="1:31" x14ac:dyDescent="0.3">
      <c r="A118" s="23" t="s">
        <v>220</v>
      </c>
      <c r="B118" s="23" t="s">
        <v>221</v>
      </c>
      <c r="C118" s="49">
        <f>SUM(C119:C127)</f>
        <v>-3952655</v>
      </c>
      <c r="D118" s="49">
        <f>SUM(D119:D127)</f>
        <v>-46614.3</v>
      </c>
      <c r="E118" s="49">
        <f>SUM(E119:E127)</f>
        <v>-116738</v>
      </c>
      <c r="F118" s="49">
        <f>SUM(F119:F127)</f>
        <v>-116738</v>
      </c>
      <c r="G118" s="49">
        <f>SUM(G119:G127)</f>
        <v>0</v>
      </c>
      <c r="H118" s="54">
        <f t="shared" si="24"/>
        <v>-280090.3</v>
      </c>
      <c r="I118" s="55">
        <f t="shared" si="25"/>
        <v>7.0861307146715305E-2</v>
      </c>
      <c r="J118" s="49">
        <f>SUM(J119:J127)</f>
        <v>0</v>
      </c>
      <c r="K118" s="49">
        <f>SUM(K119:K127)</f>
        <v>0</v>
      </c>
      <c r="L118" s="49">
        <f>SUM(L119:L127)</f>
        <v>0</v>
      </c>
      <c r="M118" s="49">
        <f>SUM(M119:M127)</f>
        <v>0</v>
      </c>
      <c r="N118" s="54">
        <f t="shared" si="26"/>
        <v>0</v>
      </c>
      <c r="O118" s="63">
        <f t="shared" si="27"/>
        <v>0</v>
      </c>
      <c r="P118" s="49">
        <f>SUM(P119:P127)</f>
        <v>0</v>
      </c>
      <c r="Q118" s="49">
        <f>SUM(Q119:Q127)</f>
        <v>0</v>
      </c>
      <c r="R118" s="49">
        <f>SUM(R119:R127)</f>
        <v>0</v>
      </c>
      <c r="S118" s="49">
        <f>SUM(S119:S127)</f>
        <v>0</v>
      </c>
      <c r="T118" s="49">
        <f t="shared" si="28"/>
        <v>0</v>
      </c>
      <c r="U118" s="42">
        <f t="shared" si="29"/>
        <v>0</v>
      </c>
      <c r="V118" s="50">
        <f t="shared" si="30"/>
        <v>-280090.3</v>
      </c>
      <c r="W118" s="29">
        <f t="shared" si="31"/>
        <v>7.0861307146715305E-2</v>
      </c>
      <c r="X118" s="30"/>
      <c r="Y118" s="30"/>
      <c r="Z118" s="30"/>
      <c r="AA118" s="30"/>
      <c r="AB118" s="30"/>
      <c r="AC118" s="30"/>
      <c r="AD118" s="30"/>
      <c r="AE118" s="31"/>
    </row>
    <row r="119" spans="1:31" x14ac:dyDescent="0.3">
      <c r="A119" s="33" t="s">
        <v>222</v>
      </c>
      <c r="B119" s="33" t="s">
        <v>223</v>
      </c>
      <c r="C119" s="50">
        <v>-245000</v>
      </c>
      <c r="D119" s="50">
        <f>-Jan!K318</f>
        <v>-19.32</v>
      </c>
      <c r="E119" s="50">
        <f>-Fev!L346</f>
        <v>-77.28</v>
      </c>
      <c r="F119" s="50">
        <v>-77.28</v>
      </c>
      <c r="G119" s="50"/>
      <c r="H119" s="58">
        <f t="shared" si="24"/>
        <v>-173.88</v>
      </c>
      <c r="I119" s="59">
        <f t="shared" si="25"/>
        <v>7.0971428571428574E-4</v>
      </c>
      <c r="J119" s="50"/>
      <c r="K119" s="50"/>
      <c r="L119" s="50"/>
      <c r="M119" s="50"/>
      <c r="N119" s="58">
        <f t="shared" si="26"/>
        <v>0</v>
      </c>
      <c r="O119" s="64">
        <f t="shared" si="27"/>
        <v>0</v>
      </c>
      <c r="P119" s="50"/>
      <c r="Q119" s="50"/>
      <c r="R119" s="50"/>
      <c r="S119" s="50"/>
      <c r="T119" s="50">
        <f t="shared" si="28"/>
        <v>0</v>
      </c>
      <c r="U119" s="60">
        <f t="shared" si="29"/>
        <v>0</v>
      </c>
      <c r="V119" s="50">
        <f t="shared" si="30"/>
        <v>-173.88</v>
      </c>
      <c r="W119" s="70">
        <f t="shared" si="31"/>
        <v>7.0971428571428574E-4</v>
      </c>
      <c r="X119" s="30"/>
      <c r="Y119" s="30"/>
      <c r="Z119" s="30"/>
      <c r="AA119" s="30"/>
      <c r="AB119" s="30"/>
      <c r="AC119" s="30"/>
      <c r="AD119" s="30"/>
      <c r="AE119" s="31"/>
    </row>
    <row r="120" spans="1:31" x14ac:dyDescent="0.3">
      <c r="A120" s="33" t="s">
        <v>224</v>
      </c>
      <c r="B120" s="33" t="s">
        <v>225</v>
      </c>
      <c r="C120" s="50">
        <v>-1498000</v>
      </c>
      <c r="D120" s="50">
        <f>-Jan!K317</f>
        <v>-42995</v>
      </c>
      <c r="E120" s="50">
        <f>-Fev!L345</f>
        <v>-49450</v>
      </c>
      <c r="F120" s="50">
        <v>-49450</v>
      </c>
      <c r="G120" s="50"/>
      <c r="H120" s="58">
        <f t="shared" si="24"/>
        <v>-141895</v>
      </c>
      <c r="I120" s="59">
        <f t="shared" si="25"/>
        <v>9.4722963951935912E-2</v>
      </c>
      <c r="J120" s="50"/>
      <c r="K120" s="50"/>
      <c r="L120" s="50"/>
      <c r="M120" s="50"/>
      <c r="N120" s="58">
        <f t="shared" si="26"/>
        <v>0</v>
      </c>
      <c r="O120" s="64">
        <f t="shared" si="27"/>
        <v>0</v>
      </c>
      <c r="P120" s="50"/>
      <c r="Q120" s="50"/>
      <c r="R120" s="50"/>
      <c r="S120" s="50"/>
      <c r="T120" s="50">
        <f t="shared" si="28"/>
        <v>0</v>
      </c>
      <c r="U120" s="60">
        <f t="shared" si="29"/>
        <v>0</v>
      </c>
      <c r="V120" s="50">
        <f t="shared" si="30"/>
        <v>-141895</v>
      </c>
      <c r="W120" s="70">
        <f t="shared" si="31"/>
        <v>9.4722963951935912E-2</v>
      </c>
      <c r="X120" s="30"/>
      <c r="Y120" s="30"/>
      <c r="Z120" s="30"/>
      <c r="AA120" s="30"/>
      <c r="AB120" s="30"/>
      <c r="AC120" s="30"/>
      <c r="AD120" s="30"/>
      <c r="AE120" s="31"/>
    </row>
    <row r="121" spans="1:31" x14ac:dyDescent="0.3">
      <c r="A121" s="33" t="s">
        <v>226</v>
      </c>
      <c r="B121" s="33" t="s">
        <v>227</v>
      </c>
      <c r="C121" s="50">
        <v>0</v>
      </c>
      <c r="D121" s="50">
        <v>0</v>
      </c>
      <c r="E121" s="50">
        <v>0</v>
      </c>
      <c r="F121" s="50">
        <v>0</v>
      </c>
      <c r="G121" s="50"/>
      <c r="H121" s="58">
        <f t="shared" si="24"/>
        <v>0</v>
      </c>
      <c r="I121" s="59" t="str">
        <f t="shared" si="25"/>
        <v>-</v>
      </c>
      <c r="J121" s="50"/>
      <c r="K121" s="50"/>
      <c r="L121" s="50"/>
      <c r="M121" s="50"/>
      <c r="N121" s="58">
        <f t="shared" si="26"/>
        <v>0</v>
      </c>
      <c r="O121" s="64" t="str">
        <f t="shared" si="27"/>
        <v>-</v>
      </c>
      <c r="P121" s="50"/>
      <c r="Q121" s="50"/>
      <c r="R121" s="39"/>
      <c r="S121" s="50"/>
      <c r="T121" s="50">
        <f t="shared" si="28"/>
        <v>0</v>
      </c>
      <c r="U121" s="60" t="str">
        <f t="shared" si="29"/>
        <v>-</v>
      </c>
      <c r="V121" s="50">
        <f t="shared" si="30"/>
        <v>0</v>
      </c>
      <c r="W121" s="70" t="str">
        <f t="shared" si="31"/>
        <v>-</v>
      </c>
      <c r="X121" s="30"/>
      <c r="Y121" s="30"/>
      <c r="Z121" s="30"/>
      <c r="AA121" s="30"/>
      <c r="AB121" s="30"/>
      <c r="AC121" s="30"/>
      <c r="AD121" s="30"/>
      <c r="AE121" s="31"/>
    </row>
    <row r="122" spans="1:31" x14ac:dyDescent="0.3">
      <c r="A122" s="33" t="s">
        <v>228</v>
      </c>
      <c r="B122" s="33" t="s">
        <v>229</v>
      </c>
      <c r="C122" s="50">
        <v>0</v>
      </c>
      <c r="D122" s="50">
        <v>0</v>
      </c>
      <c r="E122" s="50">
        <v>0</v>
      </c>
      <c r="F122" s="50">
        <v>0</v>
      </c>
      <c r="G122" s="50"/>
      <c r="H122" s="58">
        <f t="shared" si="24"/>
        <v>0</v>
      </c>
      <c r="I122" s="59" t="str">
        <f t="shared" si="25"/>
        <v>-</v>
      </c>
      <c r="J122" s="50"/>
      <c r="K122" s="50"/>
      <c r="L122" s="50"/>
      <c r="M122" s="50"/>
      <c r="N122" s="58">
        <f t="shared" si="26"/>
        <v>0</v>
      </c>
      <c r="O122" s="64" t="str">
        <f t="shared" si="27"/>
        <v>-</v>
      </c>
      <c r="P122" s="50"/>
      <c r="Q122" s="50"/>
      <c r="R122" s="39"/>
      <c r="S122" s="50"/>
      <c r="T122" s="50">
        <f t="shared" si="28"/>
        <v>0</v>
      </c>
      <c r="U122" s="60" t="str">
        <f t="shared" si="29"/>
        <v>-</v>
      </c>
      <c r="V122" s="50">
        <f t="shared" si="30"/>
        <v>0</v>
      </c>
      <c r="W122" s="70" t="str">
        <f t="shared" si="31"/>
        <v>-</v>
      </c>
      <c r="X122" s="30"/>
      <c r="Y122" s="30"/>
      <c r="Z122" s="30"/>
      <c r="AA122" s="30"/>
      <c r="AB122" s="30"/>
      <c r="AC122" s="30"/>
      <c r="AD122" s="30"/>
      <c r="AE122" s="31"/>
    </row>
    <row r="123" spans="1:31" x14ac:dyDescent="0.3">
      <c r="A123" s="33" t="s">
        <v>230</v>
      </c>
      <c r="B123" s="33" t="s">
        <v>231</v>
      </c>
      <c r="C123" s="56"/>
      <c r="D123" s="56">
        <v>0</v>
      </c>
      <c r="E123" s="56">
        <v>0</v>
      </c>
      <c r="F123" s="56">
        <v>0</v>
      </c>
      <c r="G123" s="56"/>
      <c r="H123" s="58">
        <f t="shared" si="24"/>
        <v>0</v>
      </c>
      <c r="I123" s="59" t="str">
        <f t="shared" si="25"/>
        <v>-</v>
      </c>
      <c r="J123" s="56"/>
      <c r="K123" s="56"/>
      <c r="L123" s="56"/>
      <c r="M123" s="56"/>
      <c r="N123" s="58">
        <f t="shared" si="26"/>
        <v>0</v>
      </c>
      <c r="O123" s="64" t="str">
        <f t="shared" si="27"/>
        <v>-</v>
      </c>
      <c r="P123" s="56"/>
      <c r="Q123" s="56"/>
      <c r="R123" s="34"/>
      <c r="S123" s="56"/>
      <c r="T123" s="56">
        <f t="shared" si="28"/>
        <v>0</v>
      </c>
      <c r="U123" s="60" t="str">
        <f t="shared" si="29"/>
        <v>-</v>
      </c>
      <c r="V123" s="50">
        <f t="shared" si="30"/>
        <v>0</v>
      </c>
      <c r="W123" s="70" t="str">
        <f t="shared" si="31"/>
        <v>-</v>
      </c>
      <c r="X123" s="30"/>
      <c r="Y123" s="30"/>
      <c r="Z123" s="30"/>
      <c r="AA123" s="30"/>
      <c r="AB123" s="30"/>
      <c r="AC123" s="30"/>
      <c r="AD123" s="30"/>
      <c r="AE123" s="31"/>
    </row>
    <row r="124" spans="1:31" x14ac:dyDescent="0.3">
      <c r="A124" s="33" t="s">
        <v>232</v>
      </c>
      <c r="B124" s="33" t="s">
        <v>233</v>
      </c>
      <c r="C124" s="50">
        <v>0</v>
      </c>
      <c r="D124" s="50">
        <v>0</v>
      </c>
      <c r="E124" s="50">
        <v>0</v>
      </c>
      <c r="F124" s="50">
        <v>0</v>
      </c>
      <c r="G124" s="50"/>
      <c r="H124" s="58">
        <f t="shared" si="24"/>
        <v>0</v>
      </c>
      <c r="I124" s="59" t="str">
        <f t="shared" si="25"/>
        <v>-</v>
      </c>
      <c r="J124" s="50"/>
      <c r="K124" s="50"/>
      <c r="L124" s="50"/>
      <c r="M124" s="50"/>
      <c r="N124" s="58">
        <f t="shared" si="26"/>
        <v>0</v>
      </c>
      <c r="O124" s="64" t="str">
        <f t="shared" si="27"/>
        <v>-</v>
      </c>
      <c r="P124" s="50"/>
      <c r="Q124" s="50"/>
      <c r="R124" s="39"/>
      <c r="S124" s="50"/>
      <c r="T124" s="50">
        <f t="shared" si="28"/>
        <v>0</v>
      </c>
      <c r="U124" s="60" t="str">
        <f t="shared" si="29"/>
        <v>-</v>
      </c>
      <c r="V124" s="50">
        <f t="shared" si="30"/>
        <v>0</v>
      </c>
      <c r="W124" s="70" t="str">
        <f t="shared" si="31"/>
        <v>-</v>
      </c>
      <c r="X124" s="30"/>
      <c r="Y124" s="30"/>
      <c r="Z124" s="30"/>
      <c r="AA124" s="30"/>
      <c r="AB124" s="30"/>
      <c r="AC124" s="30"/>
      <c r="AD124" s="30"/>
      <c r="AE124" s="31"/>
    </row>
    <row r="125" spans="1:31" x14ac:dyDescent="0.3">
      <c r="A125" s="33" t="s">
        <v>234</v>
      </c>
      <c r="B125" s="33" t="s">
        <v>235</v>
      </c>
      <c r="C125" s="56">
        <v>-1468000</v>
      </c>
      <c r="D125" s="56">
        <f>-Jan!K313</f>
        <v>-3599.98</v>
      </c>
      <c r="E125" s="56">
        <f>-Fev!L341</f>
        <v>-67210.720000000001</v>
      </c>
      <c r="F125" s="56">
        <v>-67210.720000000001</v>
      </c>
      <c r="G125" s="56"/>
      <c r="H125" s="58">
        <f t="shared" si="24"/>
        <v>-138021.41999999998</v>
      </c>
      <c r="I125" s="59">
        <f t="shared" si="25"/>
        <v>9.4020040871934593E-2</v>
      </c>
      <c r="J125" s="56"/>
      <c r="K125" s="56"/>
      <c r="L125" s="56"/>
      <c r="M125" s="56"/>
      <c r="N125" s="58">
        <f t="shared" si="26"/>
        <v>0</v>
      </c>
      <c r="O125" s="64">
        <f t="shared" si="27"/>
        <v>0</v>
      </c>
      <c r="P125" s="56"/>
      <c r="Q125" s="56"/>
      <c r="R125" s="56"/>
      <c r="S125" s="56"/>
      <c r="T125" s="56">
        <f t="shared" si="28"/>
        <v>0</v>
      </c>
      <c r="U125" s="60">
        <f t="shared" si="29"/>
        <v>0</v>
      </c>
      <c r="V125" s="50">
        <f t="shared" si="30"/>
        <v>-138021.41999999998</v>
      </c>
      <c r="W125" s="70">
        <f t="shared" si="31"/>
        <v>9.4020040871934593E-2</v>
      </c>
      <c r="X125" s="30"/>
      <c r="Y125" s="30"/>
      <c r="Z125" s="30"/>
      <c r="AA125" s="30"/>
      <c r="AB125" s="30"/>
      <c r="AC125" s="30"/>
      <c r="AD125" s="30"/>
      <c r="AE125" s="31"/>
    </row>
    <row r="126" spans="1:31" x14ac:dyDescent="0.3">
      <c r="A126" s="33" t="s">
        <v>236</v>
      </c>
      <c r="B126" s="33" t="s">
        <v>166</v>
      </c>
      <c r="C126" s="50">
        <v>-178000</v>
      </c>
      <c r="D126" s="50">
        <v>0</v>
      </c>
      <c r="E126" s="50">
        <v>0</v>
      </c>
      <c r="F126" s="50">
        <v>0</v>
      </c>
      <c r="G126" s="50"/>
      <c r="H126" s="58">
        <f t="shared" si="24"/>
        <v>0</v>
      </c>
      <c r="I126" s="59">
        <f t="shared" si="25"/>
        <v>0</v>
      </c>
      <c r="J126" s="50"/>
      <c r="K126" s="50"/>
      <c r="L126" s="50"/>
      <c r="M126" s="50"/>
      <c r="N126" s="58">
        <f t="shared" si="26"/>
        <v>0</v>
      </c>
      <c r="O126" s="64">
        <f t="shared" si="27"/>
        <v>0</v>
      </c>
      <c r="P126" s="50"/>
      <c r="Q126" s="50"/>
      <c r="R126" s="39"/>
      <c r="S126" s="50"/>
      <c r="T126" s="50">
        <f t="shared" si="28"/>
        <v>0</v>
      </c>
      <c r="U126" s="60">
        <f t="shared" si="29"/>
        <v>0</v>
      </c>
      <c r="V126" s="50">
        <f t="shared" si="30"/>
        <v>0</v>
      </c>
      <c r="W126" s="70">
        <f t="shared" si="31"/>
        <v>0</v>
      </c>
      <c r="X126" s="30"/>
      <c r="Y126" s="30"/>
      <c r="Z126" s="30"/>
      <c r="AA126" s="30"/>
      <c r="AB126" s="30"/>
      <c r="AC126" s="30"/>
      <c r="AD126" s="30"/>
      <c r="AE126" s="31"/>
    </row>
    <row r="127" spans="1:31" x14ac:dyDescent="0.3">
      <c r="A127" s="33" t="s">
        <v>237</v>
      </c>
      <c r="B127" s="33" t="s">
        <v>198</v>
      </c>
      <c r="C127" s="50">
        <v>-563655</v>
      </c>
      <c r="D127" s="50">
        <v>0</v>
      </c>
      <c r="E127" s="50">
        <v>0</v>
      </c>
      <c r="F127" s="50">
        <v>0</v>
      </c>
      <c r="G127" s="50"/>
      <c r="H127" s="58">
        <f t="shared" si="24"/>
        <v>0</v>
      </c>
      <c r="I127" s="59">
        <f t="shared" si="25"/>
        <v>0</v>
      </c>
      <c r="J127" s="50"/>
      <c r="K127" s="50"/>
      <c r="L127" s="50"/>
      <c r="M127" s="50"/>
      <c r="N127" s="58">
        <f t="shared" si="26"/>
        <v>0</v>
      </c>
      <c r="O127" s="64">
        <f t="shared" si="27"/>
        <v>0</v>
      </c>
      <c r="P127" s="50"/>
      <c r="Q127" s="50"/>
      <c r="R127" s="56"/>
      <c r="S127" s="50"/>
      <c r="T127" s="50">
        <f t="shared" si="28"/>
        <v>0</v>
      </c>
      <c r="U127" s="60">
        <f t="shared" si="29"/>
        <v>0</v>
      </c>
      <c r="V127" s="50">
        <f t="shared" si="30"/>
        <v>0</v>
      </c>
      <c r="W127" s="70">
        <f t="shared" si="31"/>
        <v>0</v>
      </c>
      <c r="X127" s="30"/>
      <c r="Y127" s="30"/>
      <c r="Z127" s="30"/>
      <c r="AA127" s="30"/>
      <c r="AB127" s="30"/>
      <c r="AC127" s="30"/>
      <c r="AD127" s="30"/>
      <c r="AE127" s="31"/>
    </row>
    <row r="128" spans="1:31" x14ac:dyDescent="0.3">
      <c r="A128" s="23" t="s">
        <v>238</v>
      </c>
      <c r="B128" s="23" t="s">
        <v>239</v>
      </c>
      <c r="C128" s="49">
        <f>SUM(C129:C133)</f>
        <v>-739928.14</v>
      </c>
      <c r="D128" s="49">
        <f>SUM(D129:D133)</f>
        <v>-11383.34</v>
      </c>
      <c r="E128" s="49">
        <f>SUM(E129:E133)</f>
        <v>-37808.550000000003</v>
      </c>
      <c r="F128" s="49">
        <f>SUM(F129:F133)</f>
        <v>-37808.550000000003</v>
      </c>
      <c r="G128" s="49">
        <f>SUM(G129:G133)</f>
        <v>0</v>
      </c>
      <c r="H128" s="104">
        <f t="shared" si="24"/>
        <v>-87000.44</v>
      </c>
      <c r="I128" s="55">
        <f t="shared" si="25"/>
        <v>0.11757958009273711</v>
      </c>
      <c r="J128" s="49">
        <f>SUM(J129:J133)</f>
        <v>0</v>
      </c>
      <c r="K128" s="49">
        <f>SUM(K129:K133)</f>
        <v>0</v>
      </c>
      <c r="L128" s="49">
        <f>SUM(L129:L133)</f>
        <v>0</v>
      </c>
      <c r="M128" s="49">
        <f>SUM(M129:M133)</f>
        <v>0</v>
      </c>
      <c r="N128" s="104">
        <f t="shared" si="26"/>
        <v>0</v>
      </c>
      <c r="O128" s="66">
        <f t="shared" si="27"/>
        <v>0</v>
      </c>
      <c r="P128" s="49">
        <f>SUM(P129:P133)</f>
        <v>0</v>
      </c>
      <c r="Q128" s="49">
        <f>SUM(Q129:Q133)</f>
        <v>0</v>
      </c>
      <c r="R128" s="49">
        <f>SUM(R129:R133)</f>
        <v>0</v>
      </c>
      <c r="S128" s="49">
        <f>SUM(S129:S133)</f>
        <v>0</v>
      </c>
      <c r="T128" s="49">
        <f t="shared" si="28"/>
        <v>0</v>
      </c>
      <c r="U128" s="42">
        <f t="shared" si="29"/>
        <v>0</v>
      </c>
      <c r="V128" s="50">
        <f t="shared" si="30"/>
        <v>-87000.44</v>
      </c>
      <c r="W128" s="105">
        <f t="shared" si="31"/>
        <v>0.11757958009273711</v>
      </c>
      <c r="X128" s="30"/>
      <c r="Y128" s="30"/>
      <c r="Z128" s="30"/>
      <c r="AA128" s="30"/>
      <c r="AB128" s="30"/>
      <c r="AC128" s="30"/>
      <c r="AD128" s="30"/>
      <c r="AE128" s="31"/>
    </row>
    <row r="129" spans="1:31" x14ac:dyDescent="0.3">
      <c r="A129" s="33" t="s">
        <v>240</v>
      </c>
      <c r="B129" s="33" t="s">
        <v>241</v>
      </c>
      <c r="C129" s="56">
        <v>-47103.8</v>
      </c>
      <c r="D129" s="56">
        <f>-Jan!K335</f>
        <v>-4294.46</v>
      </c>
      <c r="E129" s="56">
        <f>-Fev!L370</f>
        <v>-3137.5</v>
      </c>
      <c r="F129" s="56">
        <v>-3137.5</v>
      </c>
      <c r="G129" s="56"/>
      <c r="H129" s="79">
        <f t="shared" si="24"/>
        <v>-10569.46</v>
      </c>
      <c r="I129" s="59">
        <f t="shared" si="25"/>
        <v>0.22438656753807545</v>
      </c>
      <c r="J129" s="56"/>
      <c r="K129" s="56"/>
      <c r="L129" s="56"/>
      <c r="M129" s="56"/>
      <c r="N129" s="79">
        <f t="shared" si="26"/>
        <v>0</v>
      </c>
      <c r="O129" s="106">
        <f t="shared" si="27"/>
        <v>0</v>
      </c>
      <c r="P129" s="56"/>
      <c r="Q129" s="56"/>
      <c r="R129" s="56"/>
      <c r="S129" s="56"/>
      <c r="T129" s="56">
        <f t="shared" si="28"/>
        <v>0</v>
      </c>
      <c r="U129" s="60">
        <f t="shared" si="29"/>
        <v>0</v>
      </c>
      <c r="V129" s="50">
        <f t="shared" si="30"/>
        <v>-10569.46</v>
      </c>
      <c r="W129" s="107">
        <f t="shared" si="31"/>
        <v>0.22438656753807545</v>
      </c>
      <c r="X129" s="30"/>
      <c r="Y129" s="30"/>
      <c r="Z129" s="30"/>
      <c r="AA129" s="30"/>
      <c r="AB129" s="30"/>
      <c r="AC129" s="30"/>
      <c r="AD129" s="30"/>
      <c r="AE129" s="31"/>
    </row>
    <row r="130" spans="1:31" x14ac:dyDescent="0.3">
      <c r="A130" s="33" t="s">
        <v>242</v>
      </c>
      <c r="B130" s="33" t="s">
        <v>243</v>
      </c>
      <c r="C130" s="50">
        <v>-445000</v>
      </c>
      <c r="D130" s="50">
        <f>-Jan!K339</f>
        <v>-2088.88</v>
      </c>
      <c r="E130" s="50">
        <f>-Fev!L374</f>
        <v>-29671.05</v>
      </c>
      <c r="F130" s="50">
        <v>-29671.05</v>
      </c>
      <c r="G130" s="50"/>
      <c r="H130" s="79">
        <f t="shared" si="24"/>
        <v>-61430.979999999996</v>
      </c>
      <c r="I130" s="59">
        <f t="shared" si="25"/>
        <v>0.13804714606741572</v>
      </c>
      <c r="J130" s="50"/>
      <c r="K130" s="50"/>
      <c r="L130" s="50"/>
      <c r="M130" s="50"/>
      <c r="N130" s="79">
        <f t="shared" si="26"/>
        <v>0</v>
      </c>
      <c r="O130" s="106">
        <f t="shared" si="27"/>
        <v>0</v>
      </c>
      <c r="P130" s="50"/>
      <c r="Q130" s="50"/>
      <c r="R130" s="56"/>
      <c r="S130" s="50"/>
      <c r="T130" s="50">
        <f t="shared" si="28"/>
        <v>0</v>
      </c>
      <c r="U130" s="60">
        <f t="shared" si="29"/>
        <v>0</v>
      </c>
      <c r="V130" s="50">
        <f t="shared" si="30"/>
        <v>-61430.979999999996</v>
      </c>
      <c r="W130" s="107">
        <f t="shared" si="31"/>
        <v>0.13804714606741572</v>
      </c>
      <c r="X130" s="30"/>
      <c r="Y130" s="30"/>
      <c r="Z130" s="30"/>
      <c r="AA130" s="30"/>
      <c r="AB130" s="30"/>
      <c r="AC130" s="30"/>
      <c r="AD130" s="30"/>
      <c r="AE130" s="31"/>
    </row>
    <row r="131" spans="1:31" x14ac:dyDescent="0.3">
      <c r="A131" s="33" t="s">
        <v>244</v>
      </c>
      <c r="B131" s="33" t="s">
        <v>245</v>
      </c>
      <c r="C131" s="50">
        <v>-51450</v>
      </c>
      <c r="D131" s="50">
        <v>0</v>
      </c>
      <c r="E131" s="50">
        <v>0</v>
      </c>
      <c r="F131" s="50">
        <v>0</v>
      </c>
      <c r="G131" s="50"/>
      <c r="H131" s="79">
        <f t="shared" si="24"/>
        <v>0</v>
      </c>
      <c r="I131" s="59">
        <f t="shared" si="25"/>
        <v>0</v>
      </c>
      <c r="J131" s="50"/>
      <c r="K131" s="50"/>
      <c r="L131" s="50"/>
      <c r="M131" s="50"/>
      <c r="N131" s="79">
        <f t="shared" si="26"/>
        <v>0</v>
      </c>
      <c r="O131" s="106">
        <f t="shared" si="27"/>
        <v>0</v>
      </c>
      <c r="P131" s="50"/>
      <c r="Q131" s="50"/>
      <c r="R131" s="56"/>
      <c r="S131" s="50"/>
      <c r="T131" s="50">
        <f t="shared" si="28"/>
        <v>0</v>
      </c>
      <c r="U131" s="60">
        <f t="shared" si="29"/>
        <v>0</v>
      </c>
      <c r="V131" s="50">
        <f t="shared" si="30"/>
        <v>0</v>
      </c>
      <c r="W131" s="107">
        <f t="shared" si="31"/>
        <v>0</v>
      </c>
      <c r="X131" s="30"/>
      <c r="Y131" s="30"/>
      <c r="Z131" s="30"/>
      <c r="AA131" s="30"/>
      <c r="AB131" s="30"/>
      <c r="AC131" s="30"/>
      <c r="AD131" s="30"/>
      <c r="AE131" s="31"/>
    </row>
    <row r="132" spans="1:31" x14ac:dyDescent="0.3">
      <c r="A132" s="33" t="s">
        <v>246</v>
      </c>
      <c r="B132" s="33" t="s">
        <v>247</v>
      </c>
      <c r="C132" s="50">
        <v>-88000</v>
      </c>
      <c r="D132" s="50">
        <f>-Jan!K343</f>
        <v>-5000</v>
      </c>
      <c r="E132" s="50">
        <f>-Fev!L378</f>
        <v>-5000</v>
      </c>
      <c r="F132" s="50">
        <v>-5000</v>
      </c>
      <c r="G132" s="50"/>
      <c r="H132" s="79">
        <f t="shared" si="24"/>
        <v>-15000</v>
      </c>
      <c r="I132" s="59">
        <f t="shared" si="25"/>
        <v>0.17045454545454544</v>
      </c>
      <c r="J132" s="50"/>
      <c r="K132" s="50"/>
      <c r="L132" s="50"/>
      <c r="M132" s="50"/>
      <c r="N132" s="79">
        <f t="shared" si="26"/>
        <v>0</v>
      </c>
      <c r="O132" s="106">
        <f t="shared" si="27"/>
        <v>0</v>
      </c>
      <c r="P132" s="50"/>
      <c r="Q132" s="50"/>
      <c r="R132" s="56"/>
      <c r="S132" s="50"/>
      <c r="T132" s="50">
        <f t="shared" si="28"/>
        <v>0</v>
      </c>
      <c r="U132" s="60">
        <f t="shared" si="29"/>
        <v>0</v>
      </c>
      <c r="V132" s="50">
        <f t="shared" si="30"/>
        <v>-15000</v>
      </c>
      <c r="W132" s="107">
        <f t="shared" si="31"/>
        <v>0.17045454545454544</v>
      </c>
      <c r="X132" s="30"/>
      <c r="Y132" s="30"/>
      <c r="Z132" s="30"/>
      <c r="AA132" s="30"/>
      <c r="AB132" s="30"/>
      <c r="AC132" s="30"/>
      <c r="AD132" s="30"/>
      <c r="AE132" s="31"/>
    </row>
    <row r="133" spans="1:31" x14ac:dyDescent="0.3">
      <c r="A133" s="33" t="s">
        <v>248</v>
      </c>
      <c r="B133" s="33" t="s">
        <v>166</v>
      </c>
      <c r="C133" s="50">
        <v>-108374.34</v>
      </c>
      <c r="D133" s="50">
        <v>0</v>
      </c>
      <c r="E133" s="50">
        <v>0</v>
      </c>
      <c r="F133" s="50">
        <v>0</v>
      </c>
      <c r="G133" s="50"/>
      <c r="H133" s="79">
        <f t="shared" si="24"/>
        <v>0</v>
      </c>
      <c r="I133" s="59">
        <f t="shared" si="25"/>
        <v>0</v>
      </c>
      <c r="J133" s="50"/>
      <c r="K133" s="50"/>
      <c r="L133" s="50"/>
      <c r="M133" s="50"/>
      <c r="N133" s="79">
        <f t="shared" si="26"/>
        <v>0</v>
      </c>
      <c r="O133" s="106">
        <f t="shared" si="27"/>
        <v>0</v>
      </c>
      <c r="P133" s="50"/>
      <c r="Q133" s="50"/>
      <c r="R133" s="39"/>
      <c r="S133" s="50"/>
      <c r="T133" s="50">
        <f t="shared" si="28"/>
        <v>0</v>
      </c>
      <c r="U133" s="60">
        <f t="shared" si="29"/>
        <v>0</v>
      </c>
      <c r="V133" s="50">
        <f t="shared" si="30"/>
        <v>0</v>
      </c>
      <c r="W133" s="107">
        <f t="shared" si="31"/>
        <v>0</v>
      </c>
      <c r="X133" s="30"/>
      <c r="Y133" s="30"/>
      <c r="Z133" s="30"/>
      <c r="AA133" s="30"/>
      <c r="AB133" s="30"/>
      <c r="AC133" s="30"/>
      <c r="AD133" s="30"/>
      <c r="AE133" s="31"/>
    </row>
    <row r="134" spans="1:31" x14ac:dyDescent="0.3">
      <c r="A134" s="23" t="s">
        <v>249</v>
      </c>
      <c r="B134" s="23" t="s">
        <v>250</v>
      </c>
      <c r="C134" s="49">
        <f>SUM(C135:C138)</f>
        <v>-568475</v>
      </c>
      <c r="D134" s="49">
        <f>SUM(D135:D138)</f>
        <v>-924501.24</v>
      </c>
      <c r="E134" s="49">
        <f>SUM(E135:E138)</f>
        <v>-624066.62</v>
      </c>
      <c r="F134" s="49">
        <f>SUM(F135:F138)</f>
        <v>-624066.62</v>
      </c>
      <c r="G134" s="49">
        <f>SUM(G135:G138)</f>
        <v>0</v>
      </c>
      <c r="H134" s="54">
        <f t="shared" si="24"/>
        <v>-2172634.48</v>
      </c>
      <c r="I134" s="55">
        <f t="shared" si="25"/>
        <v>3.8218646026650247</v>
      </c>
      <c r="J134" s="49">
        <f>SUM(J135:J138)</f>
        <v>0</v>
      </c>
      <c r="K134" s="49">
        <f>SUM(K135:K138)</f>
        <v>0</v>
      </c>
      <c r="L134" s="49">
        <f>SUM(L135:L138)</f>
        <v>0</v>
      </c>
      <c r="M134" s="49">
        <f>SUM(M135:M138)</f>
        <v>0</v>
      </c>
      <c r="N134" s="54">
        <f t="shared" si="26"/>
        <v>0</v>
      </c>
      <c r="O134" s="63">
        <f t="shared" si="27"/>
        <v>0</v>
      </c>
      <c r="P134" s="49">
        <f>SUM(P135:P138)</f>
        <v>0</v>
      </c>
      <c r="Q134" s="49">
        <f>SUM(Q135:Q138)</f>
        <v>0</v>
      </c>
      <c r="R134" s="49">
        <f>SUM(R135:R138)</f>
        <v>0</v>
      </c>
      <c r="S134" s="49">
        <f>SUM(S135:S138)</f>
        <v>0</v>
      </c>
      <c r="T134" s="49">
        <f t="shared" si="28"/>
        <v>0</v>
      </c>
      <c r="U134" s="42">
        <f t="shared" si="29"/>
        <v>0</v>
      </c>
      <c r="V134" s="50">
        <f t="shared" si="30"/>
        <v>-2172634.48</v>
      </c>
      <c r="W134" s="29">
        <f t="shared" si="31"/>
        <v>3.8218646026650247</v>
      </c>
      <c r="X134" s="30"/>
      <c r="Y134" s="30"/>
      <c r="Z134" s="30"/>
      <c r="AA134" s="30"/>
      <c r="AB134" s="30"/>
      <c r="AC134" s="30"/>
      <c r="AD134" s="30"/>
      <c r="AE134" s="31"/>
    </row>
    <row r="135" spans="1:31" x14ac:dyDescent="0.3">
      <c r="A135" s="33" t="s">
        <v>251</v>
      </c>
      <c r="B135" s="33" t="s">
        <v>252</v>
      </c>
      <c r="C135" s="50">
        <v>0</v>
      </c>
      <c r="D135" s="50">
        <f>-Jan!K349</f>
        <v>-608710.16</v>
      </c>
      <c r="E135" s="50">
        <f>-Fev!L384</f>
        <v>-597319.63</v>
      </c>
      <c r="F135" s="50">
        <v>-597319.63</v>
      </c>
      <c r="G135" s="50"/>
      <c r="H135" s="58">
        <f t="shared" si="24"/>
        <v>-1803349.42</v>
      </c>
      <c r="I135" s="59" t="str">
        <f t="shared" si="25"/>
        <v>-</v>
      </c>
      <c r="J135" s="50"/>
      <c r="K135" s="50"/>
      <c r="L135" s="50"/>
      <c r="M135" s="50"/>
      <c r="N135" s="58">
        <f t="shared" si="26"/>
        <v>0</v>
      </c>
      <c r="O135" s="64" t="str">
        <f t="shared" si="27"/>
        <v>-</v>
      </c>
      <c r="P135" s="50"/>
      <c r="Q135" s="50"/>
      <c r="R135" s="50"/>
      <c r="S135" s="50"/>
      <c r="T135" s="50">
        <f t="shared" si="28"/>
        <v>0</v>
      </c>
      <c r="U135" s="60" t="str">
        <f t="shared" si="29"/>
        <v>-</v>
      </c>
      <c r="V135" s="50">
        <f t="shared" si="30"/>
        <v>-1803349.42</v>
      </c>
      <c r="W135" s="70" t="str">
        <f t="shared" si="31"/>
        <v>-</v>
      </c>
      <c r="X135" s="30"/>
      <c r="Y135" s="30"/>
      <c r="Z135" s="30"/>
      <c r="AA135" s="30"/>
      <c r="AB135" s="30"/>
      <c r="AC135" s="30"/>
      <c r="AD135" s="30"/>
      <c r="AE135" s="31"/>
    </row>
    <row r="136" spans="1:31" x14ac:dyDescent="0.3">
      <c r="A136" s="33" t="s">
        <v>253</v>
      </c>
      <c r="B136" s="33" t="s">
        <v>254</v>
      </c>
      <c r="C136" s="50"/>
      <c r="D136" s="50">
        <f>-Jan!K350</f>
        <v>-8433.24</v>
      </c>
      <c r="E136" s="50">
        <f>-Fev!L385</f>
        <v>-7889.16</v>
      </c>
      <c r="F136" s="50">
        <v>-7889.16</v>
      </c>
      <c r="G136" s="50"/>
      <c r="H136" s="58">
        <f t="shared" si="24"/>
        <v>-24211.559999999998</v>
      </c>
      <c r="I136" s="59" t="str">
        <f t="shared" si="25"/>
        <v>-</v>
      </c>
      <c r="J136" s="50"/>
      <c r="K136" s="50"/>
      <c r="L136" s="50"/>
      <c r="M136" s="50"/>
      <c r="N136" s="58">
        <f t="shared" si="26"/>
        <v>0</v>
      </c>
      <c r="O136" s="64" t="str">
        <f t="shared" si="27"/>
        <v>-</v>
      </c>
      <c r="P136" s="50"/>
      <c r="Q136" s="50"/>
      <c r="R136" s="50"/>
      <c r="S136" s="50"/>
      <c r="T136" s="50">
        <f t="shared" si="28"/>
        <v>0</v>
      </c>
      <c r="U136" s="60" t="str">
        <f t="shared" si="29"/>
        <v>-</v>
      </c>
      <c r="V136" s="50">
        <f t="shared" si="30"/>
        <v>-24211.559999999998</v>
      </c>
      <c r="W136" s="70" t="str">
        <f t="shared" si="31"/>
        <v>-</v>
      </c>
      <c r="X136" s="30"/>
      <c r="Y136" s="30"/>
      <c r="Z136" s="30"/>
      <c r="AA136" s="30"/>
      <c r="AB136" s="30"/>
      <c r="AC136" s="30"/>
      <c r="AD136" s="30"/>
      <c r="AE136" s="31"/>
    </row>
    <row r="137" spans="1:31" x14ac:dyDescent="0.3">
      <c r="A137" s="33" t="s">
        <v>255</v>
      </c>
      <c r="B137" s="33" t="s">
        <v>256</v>
      </c>
      <c r="C137" s="50"/>
      <c r="D137" s="50">
        <v>0</v>
      </c>
      <c r="E137" s="50">
        <v>0</v>
      </c>
      <c r="F137" s="50"/>
      <c r="G137" s="50"/>
      <c r="H137" s="58">
        <f t="shared" si="24"/>
        <v>0</v>
      </c>
      <c r="I137" s="59" t="str">
        <f t="shared" si="25"/>
        <v>-</v>
      </c>
      <c r="J137" s="50"/>
      <c r="K137" s="50"/>
      <c r="L137" s="50"/>
      <c r="M137" s="50"/>
      <c r="N137" s="58">
        <f t="shared" si="26"/>
        <v>0</v>
      </c>
      <c r="O137" s="64" t="str">
        <f t="shared" si="27"/>
        <v>-</v>
      </c>
      <c r="P137" s="50"/>
      <c r="Q137" s="50"/>
      <c r="R137" s="50"/>
      <c r="S137" s="50"/>
      <c r="T137" s="50">
        <f t="shared" si="28"/>
        <v>0</v>
      </c>
      <c r="U137" s="60" t="str">
        <f t="shared" si="29"/>
        <v>-</v>
      </c>
      <c r="V137" s="50">
        <f t="shared" si="30"/>
        <v>0</v>
      </c>
      <c r="W137" s="70" t="str">
        <f t="shared" si="31"/>
        <v>-</v>
      </c>
      <c r="X137" s="30"/>
      <c r="Y137" s="30"/>
      <c r="Z137" s="30"/>
      <c r="AA137" s="30"/>
      <c r="AB137" s="30"/>
      <c r="AC137" s="30"/>
      <c r="AD137" s="30"/>
      <c r="AE137" s="31"/>
    </row>
    <row r="138" spans="1:31" s="38" customFormat="1" x14ac:dyDescent="0.3">
      <c r="A138" s="23" t="s">
        <v>257</v>
      </c>
      <c r="B138" s="23" t="s">
        <v>258</v>
      </c>
      <c r="C138" s="49">
        <f>C139</f>
        <v>-568475</v>
      </c>
      <c r="D138" s="49">
        <f>D139</f>
        <v>-307357.84000000003</v>
      </c>
      <c r="E138" s="49">
        <f>E139</f>
        <v>-18857.830000000002</v>
      </c>
      <c r="F138" s="49">
        <f>F139</f>
        <v>-18857.830000000002</v>
      </c>
      <c r="G138" s="49">
        <f>G139</f>
        <v>0</v>
      </c>
      <c r="H138" s="54">
        <f t="shared" si="24"/>
        <v>-345073.50000000006</v>
      </c>
      <c r="I138" s="55">
        <f t="shared" si="25"/>
        <v>0.60701613967192936</v>
      </c>
      <c r="J138" s="49">
        <f>J139</f>
        <v>0</v>
      </c>
      <c r="K138" s="49">
        <f>K139</f>
        <v>0</v>
      </c>
      <c r="L138" s="49">
        <f>L139</f>
        <v>0</v>
      </c>
      <c r="M138" s="49">
        <f>M139</f>
        <v>0</v>
      </c>
      <c r="N138" s="54">
        <f t="shared" si="26"/>
        <v>0</v>
      </c>
      <c r="O138" s="63">
        <f t="shared" si="27"/>
        <v>0</v>
      </c>
      <c r="P138" s="49">
        <f>P139</f>
        <v>0</v>
      </c>
      <c r="Q138" s="49">
        <f>Q139</f>
        <v>0</v>
      </c>
      <c r="R138" s="49">
        <f>R139</f>
        <v>0</v>
      </c>
      <c r="S138" s="49">
        <f>S139</f>
        <v>0</v>
      </c>
      <c r="T138" s="49">
        <f t="shared" si="28"/>
        <v>0</v>
      </c>
      <c r="U138" s="42">
        <f t="shared" si="29"/>
        <v>0</v>
      </c>
      <c r="V138" s="50">
        <f t="shared" si="30"/>
        <v>-345073.50000000006</v>
      </c>
      <c r="W138" s="29">
        <f t="shared" si="31"/>
        <v>0.60701613967192936</v>
      </c>
      <c r="X138" s="30"/>
      <c r="Y138" s="30"/>
      <c r="Z138" s="30"/>
      <c r="AA138" s="30"/>
      <c r="AB138" s="30"/>
      <c r="AC138" s="30"/>
      <c r="AD138" s="30"/>
      <c r="AE138" s="31"/>
    </row>
    <row r="139" spans="1:31" x14ac:dyDescent="0.3">
      <c r="A139" s="33" t="s">
        <v>259</v>
      </c>
      <c r="B139" s="33" t="s">
        <v>260</v>
      </c>
      <c r="C139" s="50">
        <v>-568475</v>
      </c>
      <c r="D139" s="50">
        <f>-Jan!K359</f>
        <v>-307357.84000000003</v>
      </c>
      <c r="E139" s="50">
        <f>-Fev!L400</f>
        <v>-18857.830000000002</v>
      </c>
      <c r="F139" s="50">
        <v>-18857.830000000002</v>
      </c>
      <c r="G139" s="50"/>
      <c r="H139" s="58">
        <f t="shared" si="24"/>
        <v>-345073.50000000006</v>
      </c>
      <c r="I139" s="59">
        <f t="shared" si="25"/>
        <v>0.60701613967192936</v>
      </c>
      <c r="J139" s="50"/>
      <c r="K139" s="50"/>
      <c r="L139" s="50"/>
      <c r="M139" s="50"/>
      <c r="N139" s="58">
        <f t="shared" si="26"/>
        <v>0</v>
      </c>
      <c r="O139" s="64">
        <f t="shared" si="27"/>
        <v>0</v>
      </c>
      <c r="P139" s="50"/>
      <c r="Q139" s="50"/>
      <c r="R139" s="50"/>
      <c r="S139" s="50"/>
      <c r="T139" s="50">
        <f t="shared" si="28"/>
        <v>0</v>
      </c>
      <c r="U139" s="60">
        <f t="shared" si="29"/>
        <v>0</v>
      </c>
      <c r="V139" s="50">
        <f t="shared" si="30"/>
        <v>-345073.50000000006</v>
      </c>
      <c r="W139" s="70">
        <f t="shared" si="31"/>
        <v>0.60701613967192936</v>
      </c>
      <c r="X139" s="30"/>
      <c r="Y139" s="30"/>
      <c r="Z139" s="30"/>
      <c r="AA139" s="30"/>
      <c r="AB139" s="30"/>
      <c r="AC139" s="30"/>
      <c r="AD139" s="30"/>
      <c r="AE139" s="31"/>
    </row>
    <row r="140" spans="1:31" x14ac:dyDescent="0.3">
      <c r="A140" s="8"/>
      <c r="B140" s="8"/>
      <c r="C140" s="10"/>
      <c r="F140" s="10"/>
      <c r="I140" s="10"/>
      <c r="K140" s="10"/>
      <c r="L140" s="10"/>
      <c r="M140" s="10"/>
      <c r="O140" s="65"/>
      <c r="P140" s="10"/>
      <c r="Q140" s="10"/>
      <c r="R140" s="10"/>
      <c r="S140" s="10"/>
      <c r="X140" s="30"/>
      <c r="Y140" s="30"/>
      <c r="Z140" s="30"/>
      <c r="AA140" s="30"/>
      <c r="AB140" s="30"/>
      <c r="AC140" s="30"/>
      <c r="AD140" s="30"/>
      <c r="AE140" s="31"/>
    </row>
    <row r="141" spans="1:31" x14ac:dyDescent="0.3">
      <c r="A141" s="15" t="s">
        <v>261</v>
      </c>
      <c r="B141" s="45" t="s">
        <v>262</v>
      </c>
      <c r="C141" s="41">
        <f>C48+C34</f>
        <v>0</v>
      </c>
      <c r="D141" s="43">
        <f>D48+D34</f>
        <v>0</v>
      </c>
      <c r="E141" s="43">
        <f>E48+E34</f>
        <v>0</v>
      </c>
      <c r="F141" s="41">
        <f>F48+F34</f>
        <v>0</v>
      </c>
      <c r="G141" s="43">
        <f>G48+G34</f>
        <v>0</v>
      </c>
      <c r="H141" s="25">
        <f>SUM(D141:G141)</f>
        <v>0</v>
      </c>
      <c r="I141" s="42" t="str">
        <f>IF(C141=0,"-",H141/C141)</f>
        <v>-</v>
      </c>
      <c r="J141" s="43">
        <f>J48+J34</f>
        <v>0</v>
      </c>
      <c r="K141" s="43">
        <f>K48+K34</f>
        <v>0</v>
      </c>
      <c r="L141" s="43">
        <f>L48+L34</f>
        <v>0</v>
      </c>
      <c r="M141" s="43">
        <f>M48+M34</f>
        <v>0</v>
      </c>
      <c r="N141" s="25">
        <f>SUM(J141:M141)</f>
        <v>0</v>
      </c>
      <c r="O141" s="66" t="str">
        <f>IF(C141=0,"-",N141/C141)</f>
        <v>-</v>
      </c>
      <c r="P141" s="41">
        <f>P48+P34</f>
        <v>0</v>
      </c>
      <c r="Q141" s="41">
        <f>Q48+Q34</f>
        <v>0</v>
      </c>
      <c r="R141" s="41">
        <f>R48+R34</f>
        <v>0</v>
      </c>
      <c r="S141" s="41">
        <f>S48+S34</f>
        <v>0</v>
      </c>
      <c r="T141" s="25">
        <f>SUM(P141:S141)</f>
        <v>0</v>
      </c>
      <c r="U141" s="27" t="str">
        <f>IF(C141=0,"-",T141/C141)</f>
        <v>-</v>
      </c>
      <c r="V141" s="28">
        <f>H141+N141+T141</f>
        <v>0</v>
      </c>
      <c r="W141" s="29" t="str">
        <f>IF(C141=0,"-",V141/C141)</f>
        <v>-</v>
      </c>
      <c r="X141" s="30"/>
      <c r="Y141" s="30"/>
      <c r="Z141" s="30"/>
      <c r="AA141" s="30"/>
      <c r="AB141" s="30"/>
      <c r="AC141" s="30"/>
      <c r="AD141" s="30"/>
      <c r="AE141" s="31"/>
    </row>
    <row r="142" spans="1:31" x14ac:dyDescent="0.3">
      <c r="A142" s="8"/>
      <c r="B142" s="8"/>
      <c r="C142" s="10"/>
      <c r="X142" s="30"/>
      <c r="Y142" s="30"/>
      <c r="Z142" s="30"/>
      <c r="AA142" s="30"/>
      <c r="AB142" s="30"/>
      <c r="AC142" s="30"/>
      <c r="AD142" s="30"/>
      <c r="AE142" s="31"/>
    </row>
    <row r="143" spans="1:31" x14ac:dyDescent="0.3">
      <c r="A143" s="8"/>
      <c r="B143" s="9" t="s">
        <v>263</v>
      </c>
      <c r="C143" s="10"/>
      <c r="X143" s="30"/>
      <c r="Y143" s="30"/>
      <c r="Z143" s="30"/>
      <c r="AA143" s="30"/>
      <c r="AB143" s="30"/>
      <c r="AC143" s="30"/>
      <c r="AD143" s="30"/>
      <c r="AE143" s="31"/>
    </row>
    <row r="144" spans="1:31" x14ac:dyDescent="0.3">
      <c r="A144" s="8"/>
      <c r="B144" s="8"/>
      <c r="C144" s="10"/>
      <c r="X144" s="30"/>
      <c r="Y144" s="30"/>
      <c r="Z144" s="30"/>
      <c r="AA144" s="30"/>
      <c r="AB144" s="30"/>
      <c r="AC144" s="30"/>
      <c r="AD144" s="30"/>
      <c r="AE144" s="31"/>
    </row>
    <row r="145" spans="1:31" ht="36" x14ac:dyDescent="0.3">
      <c r="A145" s="8"/>
      <c r="B145" s="45" t="s">
        <v>264</v>
      </c>
      <c r="C145" s="16" t="s">
        <v>894</v>
      </c>
      <c r="D145" s="16" t="s">
        <v>4</v>
      </c>
      <c r="E145" s="16" t="s">
        <v>5</v>
      </c>
      <c r="F145" s="17" t="s">
        <v>6</v>
      </c>
      <c r="G145" s="16" t="s">
        <v>7</v>
      </c>
      <c r="H145" s="18" t="s">
        <v>962</v>
      </c>
      <c r="I145" s="19" t="s">
        <v>963</v>
      </c>
      <c r="J145" s="16" t="s">
        <v>8</v>
      </c>
      <c r="K145" s="17" t="s">
        <v>9</v>
      </c>
      <c r="L145" s="17" t="s">
        <v>10</v>
      </c>
      <c r="M145" s="20" t="s">
        <v>11</v>
      </c>
      <c r="N145" s="18" t="s">
        <v>12</v>
      </c>
      <c r="O145" s="62" t="s">
        <v>13</v>
      </c>
      <c r="P145" s="17" t="s">
        <v>14</v>
      </c>
      <c r="Q145" s="17" t="s">
        <v>15</v>
      </c>
      <c r="R145" s="17" t="s">
        <v>16</v>
      </c>
      <c r="S145" s="17" t="s">
        <v>17</v>
      </c>
      <c r="T145" s="18" t="s">
        <v>18</v>
      </c>
      <c r="U145" s="21" t="s">
        <v>19</v>
      </c>
      <c r="V145" s="18" t="s">
        <v>20</v>
      </c>
      <c r="W145" s="22" t="s">
        <v>895</v>
      </c>
      <c r="X145" s="30"/>
      <c r="Y145" s="30"/>
      <c r="Z145" s="30"/>
      <c r="AA145" s="30"/>
      <c r="AB145" s="30"/>
      <c r="AC145" s="30"/>
      <c r="AD145" s="30"/>
      <c r="AE145" s="31"/>
    </row>
    <row r="146" spans="1:31" ht="24" x14ac:dyDescent="0.3">
      <c r="A146" s="23" t="s">
        <v>265</v>
      </c>
      <c r="B146" s="23" t="s">
        <v>266</v>
      </c>
      <c r="C146" s="32">
        <f>SUM(C147:C153)</f>
        <v>0</v>
      </c>
      <c r="D146" s="32">
        <f>SUM(D147:D153)</f>
        <v>907195.79</v>
      </c>
      <c r="E146" s="32">
        <f>SUM(E147:E153)</f>
        <v>848814.41</v>
      </c>
      <c r="F146" s="32">
        <f>SUM(F147:F153)</f>
        <v>848814.41</v>
      </c>
      <c r="G146" s="32">
        <f>SUM(G147:G153)</f>
        <v>0</v>
      </c>
      <c r="H146" s="25">
        <f>SUM(D146:G146)</f>
        <v>2604824.6100000003</v>
      </c>
      <c r="I146" s="25" t="str">
        <f>IF(C146=0,"-",H146/C146)</f>
        <v>-</v>
      </c>
      <c r="J146" s="32">
        <f>SUM(J147:J153)</f>
        <v>0</v>
      </c>
      <c r="K146" s="32">
        <f>SUM(K147:K153)</f>
        <v>0</v>
      </c>
      <c r="L146" s="32">
        <f>SUM(L147:L153)</f>
        <v>0</v>
      </c>
      <c r="M146" s="32">
        <f>SUM(M147:M153)</f>
        <v>0</v>
      </c>
      <c r="N146" s="25">
        <f>SUM(J146:M146)</f>
        <v>0</v>
      </c>
      <c r="O146" s="67" t="str">
        <f>IF(C146=0,"-",N146/C146)</f>
        <v>-</v>
      </c>
      <c r="P146" s="32">
        <f>SUM(P147:P153)</f>
        <v>0</v>
      </c>
      <c r="Q146" s="32">
        <f>SUM(Q147:Q153)</f>
        <v>0</v>
      </c>
      <c r="R146" s="32">
        <f>SUM(R147:R153)</f>
        <v>0</v>
      </c>
      <c r="S146" s="32">
        <f>SUM(S147:S153)</f>
        <v>0</v>
      </c>
      <c r="T146" s="25">
        <f>SUM(P146:S146)</f>
        <v>0</v>
      </c>
      <c r="U146" s="25" t="str">
        <f>IF(C146=0,"-",T146/C146)</f>
        <v>-</v>
      </c>
      <c r="V146" s="28">
        <f t="shared" ref="V146:V169" si="32">H146+N146+T146</f>
        <v>2604824.6100000003</v>
      </c>
      <c r="W146" s="32" t="str">
        <f t="shared" ref="W146:W169" si="33">IF(C146=0,"-",V146/C146)</f>
        <v>-</v>
      </c>
      <c r="X146" s="30"/>
      <c r="Y146" s="30"/>
      <c r="Z146" s="30"/>
      <c r="AA146" s="30"/>
      <c r="AB146" s="30"/>
      <c r="AC146" s="30"/>
      <c r="AD146" s="30"/>
      <c r="AE146" s="31"/>
    </row>
    <row r="147" spans="1:31" x14ac:dyDescent="0.3">
      <c r="A147" s="33" t="s">
        <v>267</v>
      </c>
      <c r="B147" s="33" t="s">
        <v>268</v>
      </c>
      <c r="C147" s="28">
        <v>0</v>
      </c>
      <c r="D147" s="28">
        <v>0</v>
      </c>
      <c r="E147" s="28">
        <v>0</v>
      </c>
      <c r="F147" s="28">
        <v>0</v>
      </c>
      <c r="G147" s="28"/>
      <c r="H147" s="25">
        <f t="shared" ref="H147:H169" si="34">SUM(D147:G147)</f>
        <v>0</v>
      </c>
      <c r="I147" s="25" t="str">
        <f t="shared" ref="I147:I169" si="35">IF(C147=0,"-",H147/C147)</f>
        <v>-</v>
      </c>
      <c r="J147" s="28"/>
      <c r="K147" s="28"/>
      <c r="L147" s="28"/>
      <c r="M147" s="28"/>
      <c r="N147" s="25">
        <f t="shared" ref="N147:N169" si="36">SUM(J147:M147)</f>
        <v>0</v>
      </c>
      <c r="O147" s="67" t="str">
        <f t="shared" ref="O147:O169" si="37">IF(C147=0,"-",N147/C147)</f>
        <v>-</v>
      </c>
      <c r="P147" s="28"/>
      <c r="Q147" s="28"/>
      <c r="R147" s="28"/>
      <c r="S147" s="28"/>
      <c r="T147" s="25">
        <f t="shared" ref="T147:T169" si="38">SUM(P147:S147)</f>
        <v>0</v>
      </c>
      <c r="U147" s="25" t="str">
        <f t="shared" ref="U147:U169" si="39">IF(C147=0,"-",T147/C147)</f>
        <v>-</v>
      </c>
      <c r="V147" s="28">
        <f t="shared" si="32"/>
        <v>0</v>
      </c>
      <c r="W147" s="32" t="str">
        <f t="shared" si="33"/>
        <v>-</v>
      </c>
      <c r="X147" s="30"/>
      <c r="Y147" s="30"/>
      <c r="Z147" s="30"/>
      <c r="AA147" s="30"/>
      <c r="AB147" s="30"/>
      <c r="AC147" s="30"/>
      <c r="AD147" s="30"/>
      <c r="AE147" s="31"/>
    </row>
    <row r="148" spans="1:31" x14ac:dyDescent="0.3">
      <c r="A148" s="33" t="s">
        <v>269</v>
      </c>
      <c r="B148" s="33" t="s">
        <v>270</v>
      </c>
      <c r="C148" s="28">
        <v>0</v>
      </c>
      <c r="D148" s="28">
        <v>0</v>
      </c>
      <c r="E148" s="28">
        <v>0</v>
      </c>
      <c r="F148" s="28">
        <v>0</v>
      </c>
      <c r="G148" s="28"/>
      <c r="H148" s="25">
        <f t="shared" si="34"/>
        <v>0</v>
      </c>
      <c r="I148" s="25" t="str">
        <f t="shared" si="35"/>
        <v>-</v>
      </c>
      <c r="J148" s="28"/>
      <c r="K148" s="28"/>
      <c r="L148" s="28"/>
      <c r="M148" s="28"/>
      <c r="N148" s="25">
        <f t="shared" si="36"/>
        <v>0</v>
      </c>
      <c r="O148" s="67" t="str">
        <f t="shared" si="37"/>
        <v>-</v>
      </c>
      <c r="P148" s="28"/>
      <c r="Q148" s="28"/>
      <c r="R148" s="28"/>
      <c r="S148" s="28"/>
      <c r="T148" s="25">
        <f t="shared" si="38"/>
        <v>0</v>
      </c>
      <c r="U148" s="25" t="str">
        <f t="shared" si="39"/>
        <v>-</v>
      </c>
      <c r="V148" s="28">
        <f t="shared" si="32"/>
        <v>0</v>
      </c>
      <c r="W148" s="32" t="str">
        <f t="shared" si="33"/>
        <v>-</v>
      </c>
      <c r="X148" s="30"/>
      <c r="Y148" s="30"/>
      <c r="Z148" s="30"/>
      <c r="AA148" s="30"/>
      <c r="AB148" s="30"/>
      <c r="AC148" s="30"/>
      <c r="AD148" s="30"/>
      <c r="AE148" s="31"/>
    </row>
    <row r="149" spans="1:31" x14ac:dyDescent="0.3">
      <c r="A149" s="33" t="s">
        <v>271</v>
      </c>
      <c r="B149" s="33" t="s">
        <v>272</v>
      </c>
      <c r="C149" s="28">
        <v>0</v>
      </c>
      <c r="D149" s="28">
        <v>9872.18</v>
      </c>
      <c r="E149" s="28">
        <v>36417.64</v>
      </c>
      <c r="F149" s="28">
        <v>36417.64</v>
      </c>
      <c r="G149" s="28"/>
      <c r="H149" s="25">
        <f t="shared" si="34"/>
        <v>82707.459999999992</v>
      </c>
      <c r="I149" s="25" t="str">
        <f t="shared" si="35"/>
        <v>-</v>
      </c>
      <c r="J149" s="28"/>
      <c r="K149" s="28"/>
      <c r="L149" s="28"/>
      <c r="M149" s="28"/>
      <c r="N149" s="25">
        <f t="shared" si="36"/>
        <v>0</v>
      </c>
      <c r="O149" s="67" t="str">
        <f t="shared" si="37"/>
        <v>-</v>
      </c>
      <c r="P149" s="28"/>
      <c r="Q149" s="28"/>
      <c r="R149" s="28"/>
      <c r="S149" s="28"/>
      <c r="T149" s="25">
        <f t="shared" si="38"/>
        <v>0</v>
      </c>
      <c r="U149" s="25" t="str">
        <f t="shared" si="39"/>
        <v>-</v>
      </c>
      <c r="V149" s="28">
        <f t="shared" si="32"/>
        <v>82707.459999999992</v>
      </c>
      <c r="W149" s="32" t="str">
        <f t="shared" si="33"/>
        <v>-</v>
      </c>
      <c r="X149" s="30"/>
      <c r="Y149" s="30"/>
      <c r="Z149" s="30"/>
      <c r="AA149" s="30"/>
      <c r="AB149" s="30"/>
      <c r="AC149" s="30"/>
      <c r="AD149" s="30"/>
      <c r="AE149" s="31"/>
    </row>
    <row r="150" spans="1:31" x14ac:dyDescent="0.3">
      <c r="A150" s="33" t="s">
        <v>273</v>
      </c>
      <c r="B150" s="33" t="s">
        <v>274</v>
      </c>
      <c r="C150" s="28">
        <v>0</v>
      </c>
      <c r="D150" s="28">
        <v>0</v>
      </c>
      <c r="E150" s="28">
        <v>0</v>
      </c>
      <c r="F150" s="28">
        <v>0</v>
      </c>
      <c r="G150" s="28"/>
      <c r="H150" s="25">
        <f t="shared" si="34"/>
        <v>0</v>
      </c>
      <c r="I150" s="25" t="str">
        <f t="shared" si="35"/>
        <v>-</v>
      </c>
      <c r="J150" s="28"/>
      <c r="K150" s="28"/>
      <c r="L150" s="28"/>
      <c r="M150" s="28"/>
      <c r="N150" s="25">
        <f t="shared" si="36"/>
        <v>0</v>
      </c>
      <c r="O150" s="67" t="str">
        <f t="shared" si="37"/>
        <v>-</v>
      </c>
      <c r="P150" s="28"/>
      <c r="Q150" s="28"/>
      <c r="R150" s="28"/>
      <c r="S150" s="28"/>
      <c r="T150" s="25">
        <f t="shared" si="38"/>
        <v>0</v>
      </c>
      <c r="U150" s="25" t="str">
        <f t="shared" si="39"/>
        <v>-</v>
      </c>
      <c r="V150" s="28">
        <f t="shared" si="32"/>
        <v>0</v>
      </c>
      <c r="W150" s="32" t="str">
        <f t="shared" si="33"/>
        <v>-</v>
      </c>
      <c r="X150" s="30"/>
      <c r="Y150" s="30"/>
      <c r="Z150" s="30"/>
      <c r="AA150" s="30"/>
      <c r="AB150" s="30"/>
      <c r="AC150" s="30"/>
      <c r="AD150" s="30"/>
      <c r="AE150" s="31"/>
    </row>
    <row r="151" spans="1:31" x14ac:dyDescent="0.3">
      <c r="A151" s="33" t="s">
        <v>275</v>
      </c>
      <c r="B151" s="33" t="s">
        <v>276</v>
      </c>
      <c r="C151" s="28">
        <v>0</v>
      </c>
      <c r="D151" s="28">
        <v>880423.61</v>
      </c>
      <c r="E151" s="28">
        <v>810586.89</v>
      </c>
      <c r="F151" s="28">
        <v>810586.89</v>
      </c>
      <c r="G151" s="28"/>
      <c r="H151" s="25">
        <f t="shared" si="34"/>
        <v>2501597.39</v>
      </c>
      <c r="I151" s="25" t="str">
        <f t="shared" si="35"/>
        <v>-</v>
      </c>
      <c r="J151" s="28"/>
      <c r="K151" s="28"/>
      <c r="L151" s="28"/>
      <c r="M151" s="28"/>
      <c r="N151" s="25">
        <f t="shared" si="36"/>
        <v>0</v>
      </c>
      <c r="O151" s="67" t="str">
        <f t="shared" si="37"/>
        <v>-</v>
      </c>
      <c r="P151" s="28"/>
      <c r="Q151" s="28"/>
      <c r="R151" s="28"/>
      <c r="S151" s="28"/>
      <c r="T151" s="25">
        <f t="shared" si="38"/>
        <v>0</v>
      </c>
      <c r="U151" s="25" t="str">
        <f t="shared" si="39"/>
        <v>-</v>
      </c>
      <c r="V151" s="28">
        <f t="shared" si="32"/>
        <v>2501597.39</v>
      </c>
      <c r="W151" s="32" t="str">
        <f t="shared" si="33"/>
        <v>-</v>
      </c>
      <c r="X151" s="30"/>
      <c r="Y151" s="30"/>
      <c r="Z151" s="30"/>
      <c r="AA151" s="30"/>
      <c r="AB151" s="30"/>
      <c r="AC151" s="30"/>
      <c r="AD151" s="30"/>
      <c r="AE151" s="31"/>
    </row>
    <row r="152" spans="1:31" x14ac:dyDescent="0.3">
      <c r="A152" s="33" t="s">
        <v>277</v>
      </c>
      <c r="B152" s="33" t="s">
        <v>278</v>
      </c>
      <c r="C152" s="28">
        <v>0</v>
      </c>
      <c r="D152" s="28">
        <v>0</v>
      </c>
      <c r="E152" s="28">
        <v>0</v>
      </c>
      <c r="F152" s="28">
        <v>0</v>
      </c>
      <c r="G152" s="28"/>
      <c r="H152" s="25">
        <f t="shared" si="34"/>
        <v>0</v>
      </c>
      <c r="I152" s="25" t="str">
        <f t="shared" si="35"/>
        <v>-</v>
      </c>
      <c r="J152" s="28"/>
      <c r="K152" s="28"/>
      <c r="L152" s="28"/>
      <c r="M152" s="28"/>
      <c r="N152" s="25">
        <f t="shared" si="36"/>
        <v>0</v>
      </c>
      <c r="O152" s="67" t="str">
        <f t="shared" si="37"/>
        <v>-</v>
      </c>
      <c r="P152" s="28"/>
      <c r="Q152" s="28"/>
      <c r="R152" s="28"/>
      <c r="S152" s="28"/>
      <c r="T152" s="25">
        <f t="shared" si="38"/>
        <v>0</v>
      </c>
      <c r="U152" s="25" t="str">
        <f t="shared" si="39"/>
        <v>-</v>
      </c>
      <c r="V152" s="28">
        <f t="shared" si="32"/>
        <v>0</v>
      </c>
      <c r="W152" s="32" t="str">
        <f t="shared" si="33"/>
        <v>-</v>
      </c>
      <c r="X152" s="30"/>
      <c r="Y152" s="30"/>
      <c r="Z152" s="30"/>
      <c r="AA152" s="30"/>
      <c r="AB152" s="30"/>
      <c r="AC152" s="30"/>
      <c r="AD152" s="30"/>
      <c r="AE152" s="31"/>
    </row>
    <row r="153" spans="1:31" x14ac:dyDescent="0.3">
      <c r="A153" s="33" t="s">
        <v>279</v>
      </c>
      <c r="B153" s="33" t="s">
        <v>280</v>
      </c>
      <c r="C153" s="28">
        <v>0</v>
      </c>
      <c r="D153" s="28">
        <f>16900</f>
        <v>16900</v>
      </c>
      <c r="E153" s="28">
        <v>1809.88</v>
      </c>
      <c r="F153" s="28">
        <v>1809.88</v>
      </c>
      <c r="G153" s="28"/>
      <c r="H153" s="25">
        <f t="shared" si="34"/>
        <v>20519.760000000002</v>
      </c>
      <c r="I153" s="25" t="str">
        <f t="shared" si="35"/>
        <v>-</v>
      </c>
      <c r="J153" s="28"/>
      <c r="K153" s="28"/>
      <c r="L153" s="28"/>
      <c r="M153" s="28"/>
      <c r="N153" s="25">
        <f t="shared" si="36"/>
        <v>0</v>
      </c>
      <c r="O153" s="67" t="str">
        <f t="shared" si="37"/>
        <v>-</v>
      </c>
      <c r="P153" s="28"/>
      <c r="Q153" s="28"/>
      <c r="R153" s="28"/>
      <c r="S153" s="28"/>
      <c r="T153" s="25">
        <f t="shared" si="38"/>
        <v>0</v>
      </c>
      <c r="U153" s="25" t="str">
        <f t="shared" si="39"/>
        <v>-</v>
      </c>
      <c r="V153" s="28">
        <f t="shared" si="32"/>
        <v>20519.760000000002</v>
      </c>
      <c r="W153" s="32" t="str">
        <f t="shared" si="33"/>
        <v>-</v>
      </c>
      <c r="X153" s="30"/>
      <c r="Y153" s="30"/>
      <c r="Z153" s="30"/>
      <c r="AA153" s="30"/>
      <c r="AB153" s="30"/>
      <c r="AC153" s="30"/>
      <c r="AD153" s="30"/>
      <c r="AE153" s="31"/>
    </row>
    <row r="154" spans="1:31" ht="24" x14ac:dyDescent="0.3">
      <c r="A154" s="23" t="s">
        <v>281</v>
      </c>
      <c r="B154" s="23" t="s">
        <v>282</v>
      </c>
      <c r="C154" s="32">
        <f>SUM(C155:C161)</f>
        <v>0</v>
      </c>
      <c r="D154" s="32">
        <f>SUM(D155:D161)</f>
        <v>0</v>
      </c>
      <c r="E154" s="32">
        <f>SUM(E155:E161)</f>
        <v>0</v>
      </c>
      <c r="F154" s="32">
        <f>SUM(F155:F161)</f>
        <v>0</v>
      </c>
      <c r="G154" s="32">
        <f>SUM(G155:G161)</f>
        <v>0</v>
      </c>
      <c r="H154" s="25">
        <f t="shared" si="34"/>
        <v>0</v>
      </c>
      <c r="I154" s="25" t="str">
        <f t="shared" si="35"/>
        <v>-</v>
      </c>
      <c r="J154" s="32">
        <f>SUM(J155:J161)</f>
        <v>0</v>
      </c>
      <c r="K154" s="32">
        <f>SUM(K155:K161)</f>
        <v>0</v>
      </c>
      <c r="L154" s="32">
        <f>SUM(L155:L161)</f>
        <v>0</v>
      </c>
      <c r="M154" s="32">
        <f>SUM(M155:M161)</f>
        <v>0</v>
      </c>
      <c r="N154" s="25">
        <f t="shared" si="36"/>
        <v>0</v>
      </c>
      <c r="O154" s="67" t="str">
        <f t="shared" si="37"/>
        <v>-</v>
      </c>
      <c r="P154" s="32">
        <f>SUM(P155:P161)</f>
        <v>0</v>
      </c>
      <c r="Q154" s="32">
        <f>SUM(Q155:Q161)</f>
        <v>0</v>
      </c>
      <c r="R154" s="32">
        <f>SUM(R155:R161)</f>
        <v>0</v>
      </c>
      <c r="S154" s="32">
        <f>SUM(S155:S161)</f>
        <v>0</v>
      </c>
      <c r="T154" s="25">
        <f t="shared" si="38"/>
        <v>0</v>
      </c>
      <c r="U154" s="25" t="str">
        <f t="shared" si="39"/>
        <v>-</v>
      </c>
      <c r="V154" s="28">
        <f t="shared" si="32"/>
        <v>0</v>
      </c>
      <c r="W154" s="32" t="str">
        <f t="shared" si="33"/>
        <v>-</v>
      </c>
      <c r="X154" s="30"/>
      <c r="Y154" s="30"/>
      <c r="Z154" s="30"/>
      <c r="AA154" s="30"/>
      <c r="AB154" s="30"/>
      <c r="AC154" s="30"/>
      <c r="AD154" s="30"/>
      <c r="AE154" s="31"/>
    </row>
    <row r="155" spans="1:31" x14ac:dyDescent="0.3">
      <c r="A155" s="33" t="s">
        <v>283</v>
      </c>
      <c r="B155" s="33" t="s">
        <v>268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5">
        <f t="shared" si="34"/>
        <v>0</v>
      </c>
      <c r="I155" s="25" t="str">
        <f t="shared" si="35"/>
        <v>-</v>
      </c>
      <c r="J155" s="28">
        <v>0</v>
      </c>
      <c r="K155" s="28">
        <v>0</v>
      </c>
      <c r="L155" s="28">
        <v>0</v>
      </c>
      <c r="M155" s="28">
        <v>0</v>
      </c>
      <c r="N155" s="25">
        <f t="shared" si="36"/>
        <v>0</v>
      </c>
      <c r="O155" s="67" t="str">
        <f t="shared" si="37"/>
        <v>-</v>
      </c>
      <c r="P155" s="28">
        <v>0</v>
      </c>
      <c r="Q155" s="28">
        <v>0</v>
      </c>
      <c r="R155" s="28"/>
      <c r="S155" s="28">
        <v>0</v>
      </c>
      <c r="T155" s="25">
        <f t="shared" si="38"/>
        <v>0</v>
      </c>
      <c r="U155" s="25" t="str">
        <f t="shared" si="39"/>
        <v>-</v>
      </c>
      <c r="V155" s="28">
        <f t="shared" si="32"/>
        <v>0</v>
      </c>
      <c r="W155" s="32" t="str">
        <f t="shared" si="33"/>
        <v>-</v>
      </c>
      <c r="X155" s="30"/>
      <c r="Y155" s="30"/>
      <c r="Z155" s="30"/>
      <c r="AA155" s="30"/>
      <c r="AB155" s="30"/>
      <c r="AC155" s="30"/>
      <c r="AD155" s="30"/>
      <c r="AE155" s="31"/>
    </row>
    <row r="156" spans="1:31" x14ac:dyDescent="0.3">
      <c r="A156" s="33" t="s">
        <v>284</v>
      </c>
      <c r="B156" s="33" t="s">
        <v>270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5">
        <f t="shared" si="34"/>
        <v>0</v>
      </c>
      <c r="I156" s="25" t="str">
        <f t="shared" si="35"/>
        <v>-</v>
      </c>
      <c r="J156" s="28">
        <v>0</v>
      </c>
      <c r="K156" s="28">
        <v>0</v>
      </c>
      <c r="L156" s="28">
        <v>0</v>
      </c>
      <c r="M156" s="28">
        <v>0</v>
      </c>
      <c r="N156" s="25">
        <f t="shared" si="36"/>
        <v>0</v>
      </c>
      <c r="O156" s="67" t="str">
        <f t="shared" si="37"/>
        <v>-</v>
      </c>
      <c r="P156" s="28">
        <v>0</v>
      </c>
      <c r="Q156" s="28">
        <v>0</v>
      </c>
      <c r="R156" s="28"/>
      <c r="S156" s="28">
        <v>0</v>
      </c>
      <c r="T156" s="25">
        <f t="shared" si="38"/>
        <v>0</v>
      </c>
      <c r="U156" s="25" t="str">
        <f t="shared" si="39"/>
        <v>-</v>
      </c>
      <c r="V156" s="28">
        <f t="shared" si="32"/>
        <v>0</v>
      </c>
      <c r="W156" s="32" t="str">
        <f t="shared" si="33"/>
        <v>-</v>
      </c>
      <c r="X156" s="30"/>
      <c r="Y156" s="30"/>
      <c r="Z156" s="30"/>
      <c r="AA156" s="30"/>
      <c r="AB156" s="30"/>
      <c r="AC156" s="30"/>
      <c r="AD156" s="30"/>
      <c r="AE156" s="31"/>
    </row>
    <row r="157" spans="1:31" x14ac:dyDescent="0.3">
      <c r="A157" s="33" t="s">
        <v>285</v>
      </c>
      <c r="B157" s="33" t="s">
        <v>272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5">
        <f t="shared" si="34"/>
        <v>0</v>
      </c>
      <c r="I157" s="25" t="str">
        <f t="shared" si="35"/>
        <v>-</v>
      </c>
      <c r="J157" s="28">
        <v>0</v>
      </c>
      <c r="K157" s="28">
        <v>0</v>
      </c>
      <c r="L157" s="28">
        <v>0</v>
      </c>
      <c r="M157" s="28">
        <v>0</v>
      </c>
      <c r="N157" s="25">
        <f t="shared" si="36"/>
        <v>0</v>
      </c>
      <c r="O157" s="67" t="str">
        <f t="shared" si="37"/>
        <v>-</v>
      </c>
      <c r="P157" s="28">
        <v>0</v>
      </c>
      <c r="Q157" s="28">
        <v>0</v>
      </c>
      <c r="R157" s="28"/>
      <c r="S157" s="28">
        <v>0</v>
      </c>
      <c r="T157" s="25">
        <f t="shared" si="38"/>
        <v>0</v>
      </c>
      <c r="U157" s="25" t="str">
        <f t="shared" si="39"/>
        <v>-</v>
      </c>
      <c r="V157" s="28">
        <f t="shared" si="32"/>
        <v>0</v>
      </c>
      <c r="W157" s="32" t="str">
        <f t="shared" si="33"/>
        <v>-</v>
      </c>
      <c r="X157" s="30"/>
      <c r="Y157" s="30"/>
      <c r="Z157" s="30"/>
      <c r="AA157" s="30"/>
      <c r="AB157" s="30"/>
      <c r="AC157" s="30"/>
      <c r="AD157" s="30"/>
      <c r="AE157" s="31"/>
    </row>
    <row r="158" spans="1:31" x14ac:dyDescent="0.3">
      <c r="A158" s="33" t="s">
        <v>286</v>
      </c>
      <c r="B158" s="33" t="s">
        <v>274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5">
        <f t="shared" si="34"/>
        <v>0</v>
      </c>
      <c r="I158" s="25" t="str">
        <f t="shared" si="35"/>
        <v>-</v>
      </c>
      <c r="J158" s="28">
        <v>0</v>
      </c>
      <c r="K158" s="28">
        <v>0</v>
      </c>
      <c r="L158" s="28">
        <v>0</v>
      </c>
      <c r="M158" s="28">
        <v>0</v>
      </c>
      <c r="N158" s="25">
        <f t="shared" si="36"/>
        <v>0</v>
      </c>
      <c r="O158" s="67" t="str">
        <f t="shared" si="37"/>
        <v>-</v>
      </c>
      <c r="P158" s="28">
        <v>0</v>
      </c>
      <c r="Q158" s="28">
        <v>0</v>
      </c>
      <c r="R158" s="28"/>
      <c r="S158" s="28">
        <v>0</v>
      </c>
      <c r="T158" s="25">
        <f t="shared" si="38"/>
        <v>0</v>
      </c>
      <c r="U158" s="25" t="str">
        <f t="shared" si="39"/>
        <v>-</v>
      </c>
      <c r="V158" s="28">
        <f t="shared" si="32"/>
        <v>0</v>
      </c>
      <c r="W158" s="32" t="str">
        <f t="shared" si="33"/>
        <v>-</v>
      </c>
      <c r="X158" s="30"/>
      <c r="Y158" s="30"/>
      <c r="Z158" s="30"/>
      <c r="AA158" s="30"/>
      <c r="AB158" s="30"/>
      <c r="AC158" s="30"/>
      <c r="AD158" s="30"/>
      <c r="AE158" s="31"/>
    </row>
    <row r="159" spans="1:31" x14ac:dyDescent="0.3">
      <c r="A159" s="33" t="s">
        <v>287</v>
      </c>
      <c r="B159" s="33" t="s">
        <v>276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5">
        <f t="shared" si="34"/>
        <v>0</v>
      </c>
      <c r="I159" s="25" t="str">
        <f t="shared" si="35"/>
        <v>-</v>
      </c>
      <c r="J159" s="28">
        <v>0</v>
      </c>
      <c r="K159" s="28">
        <v>0</v>
      </c>
      <c r="L159" s="28">
        <v>0</v>
      </c>
      <c r="M159" s="28">
        <v>0</v>
      </c>
      <c r="N159" s="25">
        <f t="shared" si="36"/>
        <v>0</v>
      </c>
      <c r="O159" s="67" t="str">
        <f t="shared" si="37"/>
        <v>-</v>
      </c>
      <c r="P159" s="28">
        <v>0</v>
      </c>
      <c r="Q159" s="28">
        <v>0</v>
      </c>
      <c r="R159" s="28"/>
      <c r="S159" s="28">
        <v>0</v>
      </c>
      <c r="T159" s="25">
        <f t="shared" si="38"/>
        <v>0</v>
      </c>
      <c r="U159" s="25" t="str">
        <f t="shared" si="39"/>
        <v>-</v>
      </c>
      <c r="V159" s="28">
        <f t="shared" si="32"/>
        <v>0</v>
      </c>
      <c r="W159" s="32" t="str">
        <f t="shared" si="33"/>
        <v>-</v>
      </c>
      <c r="X159" s="30"/>
      <c r="Y159" s="30"/>
      <c r="Z159" s="30"/>
      <c r="AA159" s="30"/>
      <c r="AB159" s="30"/>
      <c r="AC159" s="30"/>
      <c r="AD159" s="30"/>
      <c r="AE159" s="31"/>
    </row>
    <row r="160" spans="1:31" x14ac:dyDescent="0.3">
      <c r="A160" s="33" t="s">
        <v>288</v>
      </c>
      <c r="B160" s="33" t="s">
        <v>278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5">
        <f t="shared" si="34"/>
        <v>0</v>
      </c>
      <c r="I160" s="25" t="str">
        <f t="shared" si="35"/>
        <v>-</v>
      </c>
      <c r="J160" s="28">
        <v>0</v>
      </c>
      <c r="K160" s="28">
        <v>0</v>
      </c>
      <c r="L160" s="28">
        <v>0</v>
      </c>
      <c r="M160" s="28">
        <v>0</v>
      </c>
      <c r="N160" s="25">
        <f t="shared" si="36"/>
        <v>0</v>
      </c>
      <c r="O160" s="67" t="str">
        <f t="shared" si="37"/>
        <v>-</v>
      </c>
      <c r="P160" s="28">
        <v>0</v>
      </c>
      <c r="Q160" s="28">
        <v>0</v>
      </c>
      <c r="R160" s="28"/>
      <c r="S160" s="28">
        <v>0</v>
      </c>
      <c r="T160" s="25">
        <f t="shared" si="38"/>
        <v>0</v>
      </c>
      <c r="U160" s="25" t="str">
        <f t="shared" si="39"/>
        <v>-</v>
      </c>
      <c r="V160" s="28">
        <f t="shared" si="32"/>
        <v>0</v>
      </c>
      <c r="W160" s="32" t="str">
        <f t="shared" si="33"/>
        <v>-</v>
      </c>
      <c r="X160" s="30"/>
      <c r="Y160" s="30"/>
      <c r="Z160" s="30"/>
      <c r="AA160" s="30"/>
      <c r="AB160" s="30"/>
      <c r="AC160" s="30"/>
      <c r="AD160" s="30"/>
      <c r="AE160" s="31"/>
    </row>
    <row r="161" spans="1:31" x14ac:dyDescent="0.3">
      <c r="A161" s="33" t="s">
        <v>289</v>
      </c>
      <c r="B161" s="33" t="s">
        <v>280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5">
        <f t="shared" si="34"/>
        <v>0</v>
      </c>
      <c r="I161" s="25" t="str">
        <f t="shared" si="35"/>
        <v>-</v>
      </c>
      <c r="J161" s="28">
        <v>0</v>
      </c>
      <c r="K161" s="28">
        <v>0</v>
      </c>
      <c r="L161" s="28">
        <v>0</v>
      </c>
      <c r="M161" s="28">
        <v>0</v>
      </c>
      <c r="N161" s="25">
        <f t="shared" si="36"/>
        <v>0</v>
      </c>
      <c r="O161" s="67" t="str">
        <f t="shared" si="37"/>
        <v>-</v>
      </c>
      <c r="P161" s="28">
        <v>0</v>
      </c>
      <c r="Q161" s="28">
        <v>0</v>
      </c>
      <c r="R161" s="28"/>
      <c r="S161" s="28">
        <v>0</v>
      </c>
      <c r="T161" s="25">
        <f t="shared" si="38"/>
        <v>0</v>
      </c>
      <c r="U161" s="25" t="str">
        <f t="shared" si="39"/>
        <v>-</v>
      </c>
      <c r="V161" s="28">
        <f t="shared" si="32"/>
        <v>0</v>
      </c>
      <c r="W161" s="32" t="str">
        <f t="shared" si="33"/>
        <v>-</v>
      </c>
      <c r="X161" s="30"/>
      <c r="Y161" s="30"/>
      <c r="Z161" s="30"/>
      <c r="AA161" s="30"/>
      <c r="AB161" s="30"/>
      <c r="AC161" s="30"/>
      <c r="AD161" s="30"/>
      <c r="AE161" s="31"/>
    </row>
    <row r="162" spans="1:31" x14ac:dyDescent="0.3">
      <c r="A162" s="23" t="s">
        <v>290</v>
      </c>
      <c r="B162" s="23" t="s">
        <v>291</v>
      </c>
      <c r="C162" s="32">
        <f>SUM(C163:C169)</f>
        <v>0</v>
      </c>
      <c r="D162" s="32">
        <f>SUM(D163:D169)</f>
        <v>0</v>
      </c>
      <c r="E162" s="32">
        <f>SUM(E163:E169)</f>
        <v>0</v>
      </c>
      <c r="F162" s="32">
        <f>SUM(F163:F169)</f>
        <v>0</v>
      </c>
      <c r="G162" s="32">
        <f>SUM(G163:G169)</f>
        <v>0</v>
      </c>
      <c r="H162" s="25">
        <f t="shared" si="34"/>
        <v>0</v>
      </c>
      <c r="I162" s="25" t="str">
        <f t="shared" si="35"/>
        <v>-</v>
      </c>
      <c r="J162" s="32">
        <f>SUM(J163:J169)</f>
        <v>0</v>
      </c>
      <c r="K162" s="32">
        <f>SUM(K163:K169)</f>
        <v>0</v>
      </c>
      <c r="L162" s="32">
        <f>SUM(L163:L169)</f>
        <v>0</v>
      </c>
      <c r="M162" s="32">
        <f>SUM(M163:M169)</f>
        <v>0</v>
      </c>
      <c r="N162" s="25">
        <f t="shared" si="36"/>
        <v>0</v>
      </c>
      <c r="O162" s="67" t="str">
        <f t="shared" si="37"/>
        <v>-</v>
      </c>
      <c r="P162" s="32">
        <f>SUM(P163:P169)</f>
        <v>0</v>
      </c>
      <c r="Q162" s="32">
        <f>SUM(Q163:Q169)</f>
        <v>0</v>
      </c>
      <c r="R162" s="32">
        <f>SUM(R163:R169)</f>
        <v>0</v>
      </c>
      <c r="S162" s="32">
        <f>SUM(S163:S169)</f>
        <v>0</v>
      </c>
      <c r="T162" s="25">
        <f t="shared" si="38"/>
        <v>0</v>
      </c>
      <c r="U162" s="25" t="str">
        <f t="shared" si="39"/>
        <v>-</v>
      </c>
      <c r="V162" s="28">
        <f t="shared" si="32"/>
        <v>0</v>
      </c>
      <c r="W162" s="32" t="str">
        <f t="shared" si="33"/>
        <v>-</v>
      </c>
      <c r="X162" s="30"/>
      <c r="Y162" s="30"/>
      <c r="Z162" s="30"/>
      <c r="AA162" s="30"/>
      <c r="AB162" s="30"/>
      <c r="AC162" s="30"/>
      <c r="AD162" s="30"/>
      <c r="AE162" s="31"/>
    </row>
    <row r="163" spans="1:31" x14ac:dyDescent="0.3">
      <c r="A163" s="33" t="s">
        <v>292</v>
      </c>
      <c r="B163" s="33" t="s">
        <v>268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5">
        <f t="shared" si="34"/>
        <v>0</v>
      </c>
      <c r="I163" s="25" t="str">
        <f t="shared" si="35"/>
        <v>-</v>
      </c>
      <c r="J163" s="28">
        <v>0</v>
      </c>
      <c r="K163" s="28">
        <v>0</v>
      </c>
      <c r="L163" s="28">
        <v>0</v>
      </c>
      <c r="M163" s="28">
        <v>0</v>
      </c>
      <c r="N163" s="25">
        <f t="shared" si="36"/>
        <v>0</v>
      </c>
      <c r="O163" s="67" t="str">
        <f t="shared" si="37"/>
        <v>-</v>
      </c>
      <c r="P163" s="28">
        <v>0</v>
      </c>
      <c r="Q163" s="28">
        <v>0</v>
      </c>
      <c r="R163" s="28">
        <v>0</v>
      </c>
      <c r="S163" s="28">
        <v>0</v>
      </c>
      <c r="T163" s="25">
        <f t="shared" si="38"/>
        <v>0</v>
      </c>
      <c r="U163" s="25" t="str">
        <f t="shared" si="39"/>
        <v>-</v>
      </c>
      <c r="V163" s="28">
        <f t="shared" si="32"/>
        <v>0</v>
      </c>
      <c r="W163" s="32" t="str">
        <f t="shared" si="33"/>
        <v>-</v>
      </c>
      <c r="X163" s="30"/>
      <c r="Y163" s="30"/>
      <c r="Z163" s="30"/>
      <c r="AA163" s="30"/>
      <c r="AB163" s="30"/>
      <c r="AC163" s="30"/>
      <c r="AD163" s="30"/>
      <c r="AE163" s="31"/>
    </row>
    <row r="164" spans="1:31" x14ac:dyDescent="0.3">
      <c r="A164" s="33" t="s">
        <v>293</v>
      </c>
      <c r="B164" s="33" t="s">
        <v>270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5">
        <f t="shared" si="34"/>
        <v>0</v>
      </c>
      <c r="I164" s="25" t="str">
        <f t="shared" si="35"/>
        <v>-</v>
      </c>
      <c r="J164" s="28">
        <v>0</v>
      </c>
      <c r="K164" s="28">
        <v>0</v>
      </c>
      <c r="L164" s="28">
        <v>0</v>
      </c>
      <c r="M164" s="28">
        <v>0</v>
      </c>
      <c r="N164" s="25">
        <f t="shared" si="36"/>
        <v>0</v>
      </c>
      <c r="O164" s="67" t="str">
        <f t="shared" si="37"/>
        <v>-</v>
      </c>
      <c r="P164" s="28">
        <v>0</v>
      </c>
      <c r="Q164" s="28">
        <v>0</v>
      </c>
      <c r="R164" s="28">
        <v>0</v>
      </c>
      <c r="S164" s="28">
        <v>0</v>
      </c>
      <c r="T164" s="25">
        <f t="shared" si="38"/>
        <v>0</v>
      </c>
      <c r="U164" s="25" t="str">
        <f t="shared" si="39"/>
        <v>-</v>
      </c>
      <c r="V164" s="28">
        <f t="shared" si="32"/>
        <v>0</v>
      </c>
      <c r="W164" s="32" t="str">
        <f t="shared" si="33"/>
        <v>-</v>
      </c>
      <c r="X164" s="30"/>
      <c r="Y164" s="30"/>
      <c r="Z164" s="30"/>
      <c r="AA164" s="30"/>
      <c r="AB164" s="30"/>
      <c r="AC164" s="30"/>
      <c r="AD164" s="30"/>
      <c r="AE164" s="31"/>
    </row>
    <row r="165" spans="1:31" x14ac:dyDescent="0.3">
      <c r="A165" s="33" t="s">
        <v>294</v>
      </c>
      <c r="B165" s="33" t="s">
        <v>272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5">
        <f t="shared" si="34"/>
        <v>0</v>
      </c>
      <c r="I165" s="25" t="str">
        <f t="shared" si="35"/>
        <v>-</v>
      </c>
      <c r="J165" s="28">
        <v>0</v>
      </c>
      <c r="K165" s="28">
        <v>0</v>
      </c>
      <c r="L165" s="28">
        <v>0</v>
      </c>
      <c r="M165" s="28">
        <v>0</v>
      </c>
      <c r="N165" s="25">
        <f t="shared" si="36"/>
        <v>0</v>
      </c>
      <c r="O165" s="67" t="str">
        <f t="shared" si="37"/>
        <v>-</v>
      </c>
      <c r="P165" s="28">
        <v>0</v>
      </c>
      <c r="Q165" s="28">
        <v>0</v>
      </c>
      <c r="R165" s="28">
        <v>0</v>
      </c>
      <c r="S165" s="28">
        <v>0</v>
      </c>
      <c r="T165" s="25">
        <f t="shared" si="38"/>
        <v>0</v>
      </c>
      <c r="U165" s="25" t="str">
        <f t="shared" si="39"/>
        <v>-</v>
      </c>
      <c r="V165" s="28">
        <f t="shared" si="32"/>
        <v>0</v>
      </c>
      <c r="W165" s="32" t="str">
        <f t="shared" si="33"/>
        <v>-</v>
      </c>
      <c r="X165" s="30"/>
      <c r="Y165" s="30"/>
      <c r="Z165" s="30"/>
      <c r="AA165" s="30"/>
      <c r="AB165" s="30"/>
      <c r="AC165" s="30"/>
      <c r="AD165" s="30"/>
      <c r="AE165" s="31"/>
    </row>
    <row r="166" spans="1:31" x14ac:dyDescent="0.3">
      <c r="A166" s="33" t="s">
        <v>295</v>
      </c>
      <c r="B166" s="33" t="s">
        <v>274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5">
        <f t="shared" si="34"/>
        <v>0</v>
      </c>
      <c r="I166" s="25" t="str">
        <f t="shared" si="35"/>
        <v>-</v>
      </c>
      <c r="J166" s="28">
        <v>0</v>
      </c>
      <c r="K166" s="28">
        <v>0</v>
      </c>
      <c r="L166" s="28">
        <v>0</v>
      </c>
      <c r="M166" s="28">
        <v>0</v>
      </c>
      <c r="N166" s="25">
        <f t="shared" si="36"/>
        <v>0</v>
      </c>
      <c r="O166" s="67" t="str">
        <f t="shared" si="37"/>
        <v>-</v>
      </c>
      <c r="P166" s="28">
        <v>0</v>
      </c>
      <c r="Q166" s="28">
        <v>0</v>
      </c>
      <c r="R166" s="28">
        <v>0</v>
      </c>
      <c r="S166" s="28">
        <v>0</v>
      </c>
      <c r="T166" s="25">
        <f t="shared" si="38"/>
        <v>0</v>
      </c>
      <c r="U166" s="25" t="str">
        <f t="shared" si="39"/>
        <v>-</v>
      </c>
      <c r="V166" s="28">
        <f t="shared" si="32"/>
        <v>0</v>
      </c>
      <c r="W166" s="32" t="str">
        <f t="shared" si="33"/>
        <v>-</v>
      </c>
      <c r="X166" s="30"/>
      <c r="Y166" s="30"/>
      <c r="Z166" s="30"/>
      <c r="AA166" s="30"/>
      <c r="AB166" s="30"/>
      <c r="AC166" s="30"/>
      <c r="AD166" s="30"/>
      <c r="AE166" s="31"/>
    </row>
    <row r="167" spans="1:31" x14ac:dyDescent="0.3">
      <c r="A167" s="33" t="s">
        <v>296</v>
      </c>
      <c r="B167" s="33" t="s">
        <v>276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5">
        <f t="shared" si="34"/>
        <v>0</v>
      </c>
      <c r="I167" s="25" t="str">
        <f t="shared" si="35"/>
        <v>-</v>
      </c>
      <c r="J167" s="28">
        <v>0</v>
      </c>
      <c r="K167" s="28">
        <v>0</v>
      </c>
      <c r="L167" s="28">
        <v>0</v>
      </c>
      <c r="M167" s="28">
        <v>0</v>
      </c>
      <c r="N167" s="25">
        <f t="shared" si="36"/>
        <v>0</v>
      </c>
      <c r="O167" s="67" t="str">
        <f t="shared" si="37"/>
        <v>-</v>
      </c>
      <c r="P167" s="28">
        <v>0</v>
      </c>
      <c r="Q167" s="28">
        <v>0</v>
      </c>
      <c r="R167" s="28">
        <v>0</v>
      </c>
      <c r="S167" s="28">
        <v>0</v>
      </c>
      <c r="T167" s="25">
        <f t="shared" si="38"/>
        <v>0</v>
      </c>
      <c r="U167" s="25" t="str">
        <f t="shared" si="39"/>
        <v>-</v>
      </c>
      <c r="V167" s="28">
        <f t="shared" si="32"/>
        <v>0</v>
      </c>
      <c r="W167" s="32" t="str">
        <f t="shared" si="33"/>
        <v>-</v>
      </c>
      <c r="X167" s="30"/>
      <c r="Y167" s="30"/>
      <c r="Z167" s="30"/>
      <c r="AA167" s="30"/>
      <c r="AB167" s="30"/>
      <c r="AC167" s="30"/>
      <c r="AD167" s="30"/>
      <c r="AE167" s="31"/>
    </row>
    <row r="168" spans="1:31" x14ac:dyDescent="0.3">
      <c r="A168" s="33" t="s">
        <v>297</v>
      </c>
      <c r="B168" s="33" t="s">
        <v>278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5">
        <f t="shared" si="34"/>
        <v>0</v>
      </c>
      <c r="I168" s="25" t="str">
        <f t="shared" si="35"/>
        <v>-</v>
      </c>
      <c r="J168" s="28">
        <v>0</v>
      </c>
      <c r="K168" s="28">
        <v>0</v>
      </c>
      <c r="L168" s="28">
        <v>0</v>
      </c>
      <c r="M168" s="28">
        <v>0</v>
      </c>
      <c r="N168" s="25">
        <f t="shared" si="36"/>
        <v>0</v>
      </c>
      <c r="O168" s="67" t="str">
        <f t="shared" si="37"/>
        <v>-</v>
      </c>
      <c r="P168" s="28">
        <v>0</v>
      </c>
      <c r="Q168" s="28">
        <v>0</v>
      </c>
      <c r="R168" s="28">
        <v>0</v>
      </c>
      <c r="S168" s="28">
        <v>0</v>
      </c>
      <c r="T168" s="25">
        <f t="shared" si="38"/>
        <v>0</v>
      </c>
      <c r="U168" s="25" t="str">
        <f t="shared" si="39"/>
        <v>-</v>
      </c>
      <c r="V168" s="28">
        <f t="shared" si="32"/>
        <v>0</v>
      </c>
      <c r="W168" s="32" t="str">
        <f t="shared" si="33"/>
        <v>-</v>
      </c>
      <c r="X168" s="30"/>
      <c r="Y168" s="30"/>
      <c r="Z168" s="30"/>
      <c r="AA168" s="30"/>
      <c r="AB168" s="30"/>
      <c r="AC168" s="30"/>
      <c r="AD168" s="30"/>
      <c r="AE168" s="31"/>
    </row>
    <row r="169" spans="1:31" x14ac:dyDescent="0.3">
      <c r="A169" s="33" t="s">
        <v>298</v>
      </c>
      <c r="B169" s="33" t="s">
        <v>280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5">
        <f t="shared" si="34"/>
        <v>0</v>
      </c>
      <c r="I169" s="25" t="str">
        <f t="shared" si="35"/>
        <v>-</v>
      </c>
      <c r="J169" s="28">
        <v>0</v>
      </c>
      <c r="K169" s="28">
        <v>0</v>
      </c>
      <c r="L169" s="28">
        <v>0</v>
      </c>
      <c r="M169" s="28">
        <v>0</v>
      </c>
      <c r="N169" s="25">
        <f t="shared" si="36"/>
        <v>0</v>
      </c>
      <c r="O169" s="67" t="str">
        <f t="shared" si="37"/>
        <v>-</v>
      </c>
      <c r="P169" s="28">
        <v>0</v>
      </c>
      <c r="Q169" s="28">
        <v>0</v>
      </c>
      <c r="R169" s="28">
        <v>0</v>
      </c>
      <c r="S169" s="28">
        <v>0</v>
      </c>
      <c r="T169" s="25">
        <f t="shared" si="38"/>
        <v>0</v>
      </c>
      <c r="U169" s="25" t="str">
        <f t="shared" si="39"/>
        <v>-</v>
      </c>
      <c r="V169" s="28">
        <f t="shared" si="32"/>
        <v>0</v>
      </c>
      <c r="W169" s="32" t="str">
        <f t="shared" si="33"/>
        <v>-</v>
      </c>
      <c r="X169" s="30"/>
      <c r="Y169" s="30"/>
      <c r="Z169" s="30"/>
      <c r="AA169" s="30"/>
      <c r="AB169" s="30"/>
      <c r="AC169" s="30"/>
      <c r="AD169" s="30"/>
      <c r="AE169" s="31"/>
    </row>
    <row r="170" spans="1:31" x14ac:dyDescent="0.3">
      <c r="A170" s="8"/>
      <c r="B170" s="8"/>
      <c r="X170" s="30"/>
      <c r="Y170" s="30"/>
      <c r="Z170" s="30"/>
      <c r="AA170" s="30"/>
      <c r="AB170" s="30"/>
      <c r="AC170" s="30"/>
      <c r="AD170" s="30"/>
      <c r="AE170" s="31"/>
    </row>
    <row r="171" spans="1:31" ht="36" x14ac:dyDescent="0.3">
      <c r="A171" s="8"/>
      <c r="B171" s="9" t="s">
        <v>299</v>
      </c>
      <c r="C171" s="101"/>
      <c r="X171" s="30"/>
      <c r="Y171" s="30"/>
      <c r="Z171" s="30"/>
      <c r="AA171" s="30"/>
      <c r="AB171" s="30"/>
      <c r="AC171" s="30"/>
      <c r="AD171" s="30"/>
      <c r="AE171" s="31"/>
    </row>
    <row r="172" spans="1:31" x14ac:dyDescent="0.3">
      <c r="A172" s="8"/>
      <c r="B172" s="8"/>
      <c r="X172" s="30"/>
      <c r="Y172" s="30"/>
      <c r="Z172" s="30"/>
      <c r="AA172" s="30"/>
      <c r="AB172" s="30"/>
      <c r="AC172" s="30"/>
      <c r="AD172" s="30"/>
      <c r="AE172" s="31"/>
    </row>
    <row r="173" spans="1:31" ht="36" x14ac:dyDescent="0.3">
      <c r="A173" s="8"/>
      <c r="B173" s="45" t="s">
        <v>300</v>
      </c>
      <c r="C173" s="16" t="s">
        <v>894</v>
      </c>
      <c r="D173" s="16" t="s">
        <v>4</v>
      </c>
      <c r="E173" s="16" t="s">
        <v>5</v>
      </c>
      <c r="F173" s="17" t="s">
        <v>6</v>
      </c>
      <c r="G173" s="16" t="s">
        <v>7</v>
      </c>
      <c r="H173" s="18" t="s">
        <v>962</v>
      </c>
      <c r="I173" s="19" t="s">
        <v>963</v>
      </c>
      <c r="J173" s="16" t="s">
        <v>8</v>
      </c>
      <c r="K173" s="17" t="s">
        <v>9</v>
      </c>
      <c r="L173" s="17" t="s">
        <v>10</v>
      </c>
      <c r="M173" s="20" t="s">
        <v>11</v>
      </c>
      <c r="N173" s="18" t="s">
        <v>12</v>
      </c>
      <c r="O173" s="62" t="s">
        <v>13</v>
      </c>
      <c r="P173" s="17" t="s">
        <v>14</v>
      </c>
      <c r="Q173" s="17" t="s">
        <v>15</v>
      </c>
      <c r="R173" s="17" t="s">
        <v>16</v>
      </c>
      <c r="S173" s="17" t="s">
        <v>17</v>
      </c>
      <c r="T173" s="18" t="s">
        <v>18</v>
      </c>
      <c r="U173" s="21" t="s">
        <v>19</v>
      </c>
      <c r="V173" s="18" t="s">
        <v>20</v>
      </c>
      <c r="W173" s="22" t="s">
        <v>895</v>
      </c>
      <c r="X173" s="30"/>
      <c r="Y173" s="30"/>
      <c r="Z173" s="30"/>
      <c r="AA173" s="30"/>
      <c r="AB173" s="30"/>
      <c r="AC173" s="30"/>
      <c r="AD173" s="30"/>
      <c r="AE173" s="31"/>
    </row>
    <row r="174" spans="1:31" x14ac:dyDescent="0.3">
      <c r="A174" s="23" t="s">
        <v>301</v>
      </c>
      <c r="B174" s="23" t="s">
        <v>302</v>
      </c>
      <c r="C174" s="32">
        <v>0</v>
      </c>
      <c r="D174" s="32">
        <f>D175+D178+D179+D180+D181</f>
        <v>44095319.689999998</v>
      </c>
      <c r="E174" s="32">
        <f>E175+E178+E179+E180+E181</f>
        <v>43047494.119999997</v>
      </c>
      <c r="F174" s="32">
        <f>F175+F178+F179+F180+F181</f>
        <v>43047494.119999997</v>
      </c>
      <c r="G174" s="32">
        <f>G175+G178+G179+G180+G181</f>
        <v>0</v>
      </c>
      <c r="H174" s="25">
        <f>G174</f>
        <v>0</v>
      </c>
      <c r="I174" s="25" t="str">
        <f>IF(C174=0,"-",H174/C174)</f>
        <v>-</v>
      </c>
      <c r="J174" s="32">
        <f>J175+J178+J179+J180+J181</f>
        <v>0</v>
      </c>
      <c r="K174" s="32">
        <f>K175+K178+K179+K180+K181</f>
        <v>0</v>
      </c>
      <c r="L174" s="32">
        <f>L175+L178+L179+L180+L181</f>
        <v>0</v>
      </c>
      <c r="M174" s="32">
        <f>M175+M178+M179+M180+M181</f>
        <v>0</v>
      </c>
      <c r="N174" s="25">
        <f>M174</f>
        <v>0</v>
      </c>
      <c r="O174" s="67" t="str">
        <f t="shared" ref="O174:O192" si="40">IF(C174=0,"-",N174/C174)</f>
        <v>-</v>
      </c>
      <c r="P174" s="32">
        <f>P175+P178+P179+P180+P181</f>
        <v>0</v>
      </c>
      <c r="Q174" s="32">
        <f>Q175+Q178+Q179+Q180+Q181</f>
        <v>0</v>
      </c>
      <c r="R174" s="32">
        <f>R175+R178+R179+R180+R181</f>
        <v>0</v>
      </c>
      <c r="S174" s="76">
        <f>S175+S178+S179+S180+S181</f>
        <v>0</v>
      </c>
      <c r="T174" s="25">
        <f t="shared" ref="T174:T192" si="41">S174</f>
        <v>0</v>
      </c>
      <c r="U174" s="25" t="str">
        <f t="shared" ref="U174:U192" si="42">IF(C174=0,"-",T174/C174)</f>
        <v>-</v>
      </c>
      <c r="V174" s="28">
        <f>T174</f>
        <v>0</v>
      </c>
      <c r="W174" s="32" t="str">
        <f t="shared" ref="W174:W192" si="43">IF(C174=0,"-",V174/C174)</f>
        <v>-</v>
      </c>
      <c r="X174" s="30"/>
      <c r="Y174" s="30"/>
      <c r="Z174" s="30"/>
      <c r="AA174" s="30"/>
      <c r="AB174" s="30"/>
      <c r="AC174" s="30"/>
      <c r="AD174" s="30"/>
      <c r="AE174" s="31"/>
    </row>
    <row r="175" spans="1:31" x14ac:dyDescent="0.3">
      <c r="A175" s="33" t="s">
        <v>303</v>
      </c>
      <c r="B175" s="33" t="s">
        <v>304</v>
      </c>
      <c r="C175" s="39">
        <v>0</v>
      </c>
      <c r="D175" s="39">
        <f>D176+D177</f>
        <v>48029130.710000001</v>
      </c>
      <c r="E175" s="39">
        <f>E176+E177</f>
        <v>47980868.269999996</v>
      </c>
      <c r="F175" s="39">
        <f>F176+F177</f>
        <v>47980868.269999996</v>
      </c>
      <c r="G175" s="39">
        <f>G176+G177</f>
        <v>0</v>
      </c>
      <c r="H175" s="25">
        <f t="shared" ref="H175:H192" si="44">G175</f>
        <v>0</v>
      </c>
      <c r="I175" s="25" t="str">
        <f t="shared" ref="I175:I192" si="45">IF(C175=0,"-",H175/C175)</f>
        <v>-</v>
      </c>
      <c r="J175" s="39">
        <f>J176+J177</f>
        <v>0</v>
      </c>
      <c r="K175" s="39">
        <f>K176+K177</f>
        <v>0</v>
      </c>
      <c r="L175" s="39">
        <f>L176+L177</f>
        <v>0</v>
      </c>
      <c r="M175" s="39">
        <f>M176+M177</f>
        <v>0</v>
      </c>
      <c r="N175" s="25">
        <f t="shared" ref="N175:N192" si="46">M175</f>
        <v>0</v>
      </c>
      <c r="O175" s="67" t="str">
        <f t="shared" si="40"/>
        <v>-</v>
      </c>
      <c r="P175" s="39">
        <f>P176+P177</f>
        <v>0</v>
      </c>
      <c r="Q175" s="39">
        <f>Q176+Q177</f>
        <v>0</v>
      </c>
      <c r="R175" s="39">
        <f>R176+R177</f>
        <v>0</v>
      </c>
      <c r="S175" s="50">
        <f>S176+S177</f>
        <v>0</v>
      </c>
      <c r="T175" s="25">
        <f t="shared" si="41"/>
        <v>0</v>
      </c>
      <c r="U175" s="25" t="str">
        <f t="shared" si="42"/>
        <v>-</v>
      </c>
      <c r="V175" s="28">
        <f t="shared" ref="V175:V192" si="47">T175</f>
        <v>0</v>
      </c>
      <c r="W175" s="32" t="str">
        <f t="shared" si="43"/>
        <v>-</v>
      </c>
      <c r="X175" s="30"/>
      <c r="Y175" s="30"/>
      <c r="Z175" s="30"/>
      <c r="AA175" s="30"/>
      <c r="AB175" s="30"/>
      <c r="AC175" s="30"/>
      <c r="AD175" s="30"/>
      <c r="AE175" s="31"/>
    </row>
    <row r="176" spans="1:31" x14ac:dyDescent="0.3">
      <c r="A176" s="33" t="s">
        <v>305</v>
      </c>
      <c r="B176" s="33" t="s">
        <v>306</v>
      </c>
      <c r="C176" s="46">
        <v>0</v>
      </c>
      <c r="D176" s="46">
        <f>Jan!H143</f>
        <v>44143582.130000003</v>
      </c>
      <c r="E176" s="46">
        <f>Fev!H146</f>
        <v>44095319.689999998</v>
      </c>
      <c r="F176" s="46">
        <v>44095319.689999998</v>
      </c>
      <c r="G176" s="46"/>
      <c r="H176" s="25">
        <f t="shared" si="44"/>
        <v>0</v>
      </c>
      <c r="I176" s="25" t="str">
        <f t="shared" si="45"/>
        <v>-</v>
      </c>
      <c r="J176" s="46"/>
      <c r="K176" s="46"/>
      <c r="L176" s="46"/>
      <c r="M176" s="46"/>
      <c r="N176" s="25">
        <f t="shared" si="46"/>
        <v>0</v>
      </c>
      <c r="O176" s="67" t="str">
        <f t="shared" si="40"/>
        <v>-</v>
      </c>
      <c r="P176" s="46"/>
      <c r="Q176" s="46"/>
      <c r="R176" s="46"/>
      <c r="S176" s="79"/>
      <c r="T176" s="25">
        <f t="shared" si="41"/>
        <v>0</v>
      </c>
      <c r="U176" s="25" t="str">
        <f t="shared" si="42"/>
        <v>-</v>
      </c>
      <c r="V176" s="28">
        <f t="shared" si="47"/>
        <v>0</v>
      </c>
      <c r="W176" s="32" t="str">
        <f t="shared" si="43"/>
        <v>-</v>
      </c>
      <c r="X176" s="30"/>
      <c r="Y176" s="30"/>
      <c r="Z176" s="30"/>
      <c r="AA176" s="30"/>
      <c r="AB176" s="30"/>
      <c r="AC176" s="30"/>
      <c r="AD176" s="30"/>
      <c r="AE176" s="31"/>
    </row>
    <row r="177" spans="1:31" x14ac:dyDescent="0.3">
      <c r="A177" s="33" t="s">
        <v>307</v>
      </c>
      <c r="B177" s="33" t="s">
        <v>308</v>
      </c>
      <c r="C177" s="46">
        <v>0</v>
      </c>
      <c r="D177" s="46">
        <f>D8</f>
        <v>3885548.58</v>
      </c>
      <c r="E177" s="46">
        <f>E8</f>
        <v>3885548.58</v>
      </c>
      <c r="F177" s="46">
        <f t="shared" ref="F177:G177" si="48">F8</f>
        <v>3885548.58</v>
      </c>
      <c r="G177" s="46">
        <f t="shared" si="48"/>
        <v>0</v>
      </c>
      <c r="H177" s="25">
        <f t="shared" si="44"/>
        <v>0</v>
      </c>
      <c r="I177" s="25" t="str">
        <f t="shared" si="45"/>
        <v>-</v>
      </c>
      <c r="J177" s="46"/>
      <c r="K177" s="46"/>
      <c r="L177" s="46"/>
      <c r="M177" s="46"/>
      <c r="N177" s="25">
        <f t="shared" si="46"/>
        <v>0</v>
      </c>
      <c r="O177" s="67" t="str">
        <f t="shared" si="40"/>
        <v>-</v>
      </c>
      <c r="P177" s="46"/>
      <c r="Q177" s="46"/>
      <c r="R177" s="46"/>
      <c r="S177" s="79"/>
      <c r="T177" s="25">
        <f t="shared" si="41"/>
        <v>0</v>
      </c>
      <c r="U177" s="25" t="str">
        <f t="shared" si="42"/>
        <v>-</v>
      </c>
      <c r="V177" s="28">
        <f t="shared" si="47"/>
        <v>0</v>
      </c>
      <c r="W177" s="32" t="str">
        <f t="shared" si="43"/>
        <v>-</v>
      </c>
      <c r="X177" s="30"/>
      <c r="Y177" s="30"/>
      <c r="Z177" s="30"/>
      <c r="AA177" s="30"/>
      <c r="AB177" s="30"/>
      <c r="AC177" s="30"/>
      <c r="AD177" s="30"/>
      <c r="AE177" s="31"/>
    </row>
    <row r="178" spans="1:31" x14ac:dyDescent="0.3">
      <c r="A178" s="33" t="s">
        <v>309</v>
      </c>
      <c r="B178" s="33" t="s">
        <v>310</v>
      </c>
      <c r="C178" s="34">
        <v>0</v>
      </c>
      <c r="D178" s="34">
        <f>D36+D43+Jan!L150</f>
        <v>21105.910000000033</v>
      </c>
      <c r="E178" s="34">
        <f>E36+E43-Fev!J152</f>
        <v>-224736.78</v>
      </c>
      <c r="F178" s="34">
        <f>F36+F43-248828.4</f>
        <v>-224736.78</v>
      </c>
      <c r="G178" s="34">
        <f>G36+G43</f>
        <v>0</v>
      </c>
      <c r="H178" s="25">
        <f t="shared" si="44"/>
        <v>0</v>
      </c>
      <c r="I178" s="25" t="str">
        <f t="shared" si="45"/>
        <v>-</v>
      </c>
      <c r="J178" s="34"/>
      <c r="K178" s="34"/>
      <c r="L178" s="34"/>
      <c r="M178" s="34"/>
      <c r="N178" s="25">
        <f t="shared" si="46"/>
        <v>0</v>
      </c>
      <c r="O178" s="67" t="str">
        <f t="shared" si="40"/>
        <v>-</v>
      </c>
      <c r="P178" s="34"/>
      <c r="Q178" s="34"/>
      <c r="R178" s="56"/>
      <c r="S178" s="56"/>
      <c r="T178" s="25">
        <f t="shared" si="41"/>
        <v>0</v>
      </c>
      <c r="U178" s="25" t="str">
        <f t="shared" si="42"/>
        <v>-</v>
      </c>
      <c r="V178" s="28">
        <f t="shared" si="47"/>
        <v>0</v>
      </c>
      <c r="W178" s="32" t="str">
        <f t="shared" si="43"/>
        <v>-</v>
      </c>
      <c r="X178" s="30">
        <f>F178-E178</f>
        <v>0</v>
      </c>
      <c r="Y178" s="30"/>
      <c r="Z178" s="30"/>
      <c r="AA178" s="30"/>
      <c r="AB178" s="30"/>
      <c r="AC178" s="30"/>
      <c r="AD178" s="30"/>
      <c r="AE178" s="31"/>
    </row>
    <row r="179" spans="1:31" ht="24" x14ac:dyDescent="0.3">
      <c r="A179" s="33" t="s">
        <v>311</v>
      </c>
      <c r="B179" s="33" t="s">
        <v>312</v>
      </c>
      <c r="C179" s="46">
        <v>0</v>
      </c>
      <c r="D179" s="46">
        <f>D42</f>
        <v>448140.89</v>
      </c>
      <c r="E179" s="46">
        <f t="shared" ref="E179:G179" si="49">E42</f>
        <v>378394.56</v>
      </c>
      <c r="F179" s="46">
        <f t="shared" si="49"/>
        <v>378394.56</v>
      </c>
      <c r="G179" s="46">
        <f t="shared" si="49"/>
        <v>0</v>
      </c>
      <c r="H179" s="25">
        <f t="shared" si="44"/>
        <v>0</v>
      </c>
      <c r="I179" s="25" t="str">
        <f t="shared" si="45"/>
        <v>-</v>
      </c>
      <c r="J179" s="46"/>
      <c r="K179" s="46"/>
      <c r="L179" s="46"/>
      <c r="M179" s="46"/>
      <c r="N179" s="25">
        <f t="shared" si="46"/>
        <v>0</v>
      </c>
      <c r="O179" s="67" t="str">
        <f t="shared" si="40"/>
        <v>-</v>
      </c>
      <c r="P179" s="46"/>
      <c r="Q179" s="46"/>
      <c r="R179" s="46"/>
      <c r="S179" s="79"/>
      <c r="T179" s="25">
        <f t="shared" si="41"/>
        <v>0</v>
      </c>
      <c r="U179" s="25" t="str">
        <f t="shared" si="42"/>
        <v>-</v>
      </c>
      <c r="V179" s="28">
        <f t="shared" si="47"/>
        <v>0</v>
      </c>
      <c r="W179" s="32" t="str">
        <f t="shared" si="43"/>
        <v>-</v>
      </c>
      <c r="X179" s="30"/>
      <c r="Y179" s="30"/>
      <c r="Z179" s="30"/>
      <c r="AA179" s="30"/>
      <c r="AB179" s="30"/>
      <c r="AC179" s="30"/>
      <c r="AD179" s="30"/>
      <c r="AE179" s="31"/>
    </row>
    <row r="180" spans="1:31" x14ac:dyDescent="0.3">
      <c r="A180" s="33" t="s">
        <v>313</v>
      </c>
      <c r="B180" s="33" t="s">
        <v>314</v>
      </c>
      <c r="C180" s="34">
        <v>0</v>
      </c>
      <c r="D180" s="34">
        <f>D48+D146</f>
        <v>-4403057.82</v>
      </c>
      <c r="E180" s="34">
        <f t="shared" ref="E180:G180" si="50">E48+E146</f>
        <v>-5087031.9300000006</v>
      </c>
      <c r="F180" s="34">
        <f t="shared" si="50"/>
        <v>-5087031.9300000006</v>
      </c>
      <c r="G180" s="34">
        <f t="shared" si="50"/>
        <v>0</v>
      </c>
      <c r="H180" s="25">
        <f t="shared" si="44"/>
        <v>0</v>
      </c>
      <c r="I180" s="25" t="str">
        <f t="shared" si="45"/>
        <v>-</v>
      </c>
      <c r="J180" s="56"/>
      <c r="K180" s="56"/>
      <c r="L180" s="56"/>
      <c r="M180" s="56"/>
      <c r="N180" s="54">
        <f t="shared" si="46"/>
        <v>0</v>
      </c>
      <c r="O180" s="67" t="str">
        <f t="shared" si="40"/>
        <v>-</v>
      </c>
      <c r="P180" s="56"/>
      <c r="Q180" s="56"/>
      <c r="R180" s="56"/>
      <c r="S180" s="56"/>
      <c r="T180" s="54">
        <f t="shared" si="41"/>
        <v>0</v>
      </c>
      <c r="U180" s="25" t="str">
        <f t="shared" si="42"/>
        <v>-</v>
      </c>
      <c r="V180" s="58">
        <f t="shared" si="47"/>
        <v>0</v>
      </c>
      <c r="W180" s="32" t="str">
        <f t="shared" si="43"/>
        <v>-</v>
      </c>
      <c r="X180" s="30"/>
      <c r="Y180" s="30"/>
      <c r="Z180" s="30"/>
      <c r="AA180" s="30"/>
      <c r="AB180" s="30"/>
      <c r="AC180" s="30"/>
      <c r="AD180" s="30"/>
      <c r="AE180" s="31"/>
    </row>
    <row r="181" spans="1:31" x14ac:dyDescent="0.3">
      <c r="A181" s="33" t="s">
        <v>315</v>
      </c>
      <c r="B181" s="33" t="s">
        <v>316</v>
      </c>
      <c r="C181" s="28">
        <v>0</v>
      </c>
      <c r="D181" s="28">
        <v>0</v>
      </c>
      <c r="E181" s="28">
        <v>0</v>
      </c>
      <c r="F181" s="28">
        <v>0</v>
      </c>
      <c r="G181" s="28"/>
      <c r="H181" s="25">
        <f t="shared" si="44"/>
        <v>0</v>
      </c>
      <c r="I181" s="25" t="str">
        <f t="shared" si="45"/>
        <v>-</v>
      </c>
      <c r="J181" s="28"/>
      <c r="K181" s="28"/>
      <c r="L181" s="28"/>
      <c r="M181" s="28"/>
      <c r="N181" s="25">
        <f t="shared" si="46"/>
        <v>0</v>
      </c>
      <c r="O181" s="67" t="str">
        <f t="shared" si="40"/>
        <v>-</v>
      </c>
      <c r="P181" s="28"/>
      <c r="Q181" s="28"/>
      <c r="R181" s="28"/>
      <c r="S181" s="58"/>
      <c r="T181" s="25">
        <f t="shared" si="41"/>
        <v>0</v>
      </c>
      <c r="U181" s="25" t="str">
        <f t="shared" si="42"/>
        <v>-</v>
      </c>
      <c r="V181" s="28">
        <f t="shared" si="47"/>
        <v>0</v>
      </c>
      <c r="W181" s="32" t="str">
        <f t="shared" si="43"/>
        <v>-</v>
      </c>
      <c r="X181" s="30"/>
      <c r="Y181" s="30"/>
      <c r="Z181" s="30"/>
      <c r="AA181" s="30"/>
      <c r="AB181" s="30"/>
      <c r="AC181" s="30"/>
      <c r="AD181" s="30"/>
      <c r="AE181" s="31"/>
    </row>
    <row r="182" spans="1:31" x14ac:dyDescent="0.3">
      <c r="A182" s="23" t="s">
        <v>317</v>
      </c>
      <c r="B182" s="23" t="s">
        <v>318</v>
      </c>
      <c r="C182" s="32">
        <v>0</v>
      </c>
      <c r="D182" s="32">
        <f>SUM(D183:D185)</f>
        <v>0</v>
      </c>
      <c r="E182" s="32">
        <f>SUM(E183:E185)</f>
        <v>0</v>
      </c>
      <c r="F182" s="32">
        <f>SUM(F183:F185)</f>
        <v>0</v>
      </c>
      <c r="G182" s="32">
        <f>SUM(G183:G185)</f>
        <v>0</v>
      </c>
      <c r="H182" s="25">
        <f t="shared" si="44"/>
        <v>0</v>
      </c>
      <c r="I182" s="25" t="str">
        <f t="shared" si="45"/>
        <v>-</v>
      </c>
      <c r="J182" s="32">
        <f>SUM(J183:J185)</f>
        <v>0</v>
      </c>
      <c r="K182" s="32">
        <f>SUM(K183:K185)</f>
        <v>0</v>
      </c>
      <c r="L182" s="32">
        <f>SUM(L183:L185)</f>
        <v>0</v>
      </c>
      <c r="M182" s="32">
        <f>SUM(M183:M185)</f>
        <v>0</v>
      </c>
      <c r="N182" s="25">
        <f t="shared" si="46"/>
        <v>0</v>
      </c>
      <c r="O182" s="67" t="str">
        <f t="shared" si="40"/>
        <v>-</v>
      </c>
      <c r="P182" s="32">
        <f>SUM(P183:P185)</f>
        <v>0</v>
      </c>
      <c r="Q182" s="32">
        <f>SUM(Q183:Q185)</f>
        <v>0</v>
      </c>
      <c r="R182" s="32">
        <f>SUM(R183:R185)</f>
        <v>0</v>
      </c>
      <c r="S182" s="76">
        <f>SUM(S183:S185)</f>
        <v>0</v>
      </c>
      <c r="T182" s="25">
        <f t="shared" si="41"/>
        <v>0</v>
      </c>
      <c r="U182" s="25" t="str">
        <f t="shared" si="42"/>
        <v>-</v>
      </c>
      <c r="V182" s="28">
        <f t="shared" si="47"/>
        <v>0</v>
      </c>
      <c r="W182" s="32" t="str">
        <f t="shared" si="43"/>
        <v>-</v>
      </c>
      <c r="X182" s="30"/>
      <c r="Y182" s="30"/>
      <c r="Z182" s="30"/>
      <c r="AA182" s="30"/>
      <c r="AB182" s="30"/>
      <c r="AC182" s="30"/>
      <c r="AD182" s="30"/>
      <c r="AE182" s="31"/>
    </row>
    <row r="183" spans="1:31" x14ac:dyDescent="0.3">
      <c r="A183" s="33" t="s">
        <v>319</v>
      </c>
      <c r="B183" s="33" t="s">
        <v>320</v>
      </c>
      <c r="C183" s="28">
        <v>0</v>
      </c>
      <c r="D183" s="28">
        <v>0</v>
      </c>
      <c r="E183" s="28">
        <v>0</v>
      </c>
      <c r="F183" s="28">
        <v>0</v>
      </c>
      <c r="G183" s="28"/>
      <c r="H183" s="25">
        <f t="shared" si="44"/>
        <v>0</v>
      </c>
      <c r="I183" s="25" t="str">
        <f t="shared" si="45"/>
        <v>-</v>
      </c>
      <c r="J183" s="28">
        <v>0</v>
      </c>
      <c r="K183" s="28">
        <v>0</v>
      </c>
      <c r="L183" s="28">
        <v>0</v>
      </c>
      <c r="M183" s="28">
        <v>0</v>
      </c>
      <c r="N183" s="25">
        <f t="shared" si="46"/>
        <v>0</v>
      </c>
      <c r="O183" s="67" t="str">
        <f t="shared" si="40"/>
        <v>-</v>
      </c>
      <c r="P183" s="28">
        <v>0</v>
      </c>
      <c r="Q183" s="28">
        <v>0</v>
      </c>
      <c r="R183" s="28">
        <v>0</v>
      </c>
      <c r="S183" s="58">
        <v>0</v>
      </c>
      <c r="T183" s="25">
        <f t="shared" si="41"/>
        <v>0</v>
      </c>
      <c r="U183" s="25" t="str">
        <f t="shared" si="42"/>
        <v>-</v>
      </c>
      <c r="V183" s="28">
        <f t="shared" si="47"/>
        <v>0</v>
      </c>
      <c r="W183" s="32" t="str">
        <f t="shared" si="43"/>
        <v>-</v>
      </c>
      <c r="X183" s="30"/>
      <c r="Y183" s="30"/>
      <c r="Z183" s="30"/>
      <c r="AA183" s="30"/>
      <c r="AB183" s="30"/>
      <c r="AC183" s="30"/>
      <c r="AD183" s="30"/>
      <c r="AE183" s="31"/>
    </row>
    <row r="184" spans="1:31" x14ac:dyDescent="0.3">
      <c r="A184" s="33" t="s">
        <v>321</v>
      </c>
      <c r="B184" s="33" t="s">
        <v>322</v>
      </c>
      <c r="C184" s="28">
        <v>0</v>
      </c>
      <c r="D184" s="28">
        <v>0</v>
      </c>
      <c r="E184" s="28">
        <v>0</v>
      </c>
      <c r="F184" s="28">
        <v>0</v>
      </c>
      <c r="G184" s="28"/>
      <c r="H184" s="25">
        <f t="shared" si="44"/>
        <v>0</v>
      </c>
      <c r="I184" s="25" t="str">
        <f t="shared" si="45"/>
        <v>-</v>
      </c>
      <c r="J184" s="28">
        <v>0</v>
      </c>
      <c r="K184" s="28">
        <v>0</v>
      </c>
      <c r="L184" s="28">
        <v>0</v>
      </c>
      <c r="M184" s="28">
        <v>0</v>
      </c>
      <c r="N184" s="25">
        <f t="shared" si="46"/>
        <v>0</v>
      </c>
      <c r="O184" s="67" t="str">
        <f t="shared" si="40"/>
        <v>-</v>
      </c>
      <c r="P184" s="28">
        <v>0</v>
      </c>
      <c r="Q184" s="28">
        <v>0</v>
      </c>
      <c r="R184" s="28">
        <v>0</v>
      </c>
      <c r="S184" s="58">
        <v>0</v>
      </c>
      <c r="T184" s="25">
        <f t="shared" si="41"/>
        <v>0</v>
      </c>
      <c r="U184" s="25" t="str">
        <f t="shared" si="42"/>
        <v>-</v>
      </c>
      <c r="V184" s="28">
        <f t="shared" si="47"/>
        <v>0</v>
      </c>
      <c r="W184" s="32" t="str">
        <f t="shared" si="43"/>
        <v>-</v>
      </c>
      <c r="X184" s="30"/>
      <c r="Y184" s="30"/>
      <c r="Z184" s="30"/>
      <c r="AA184" s="30"/>
      <c r="AB184" s="30"/>
      <c r="AC184" s="30"/>
      <c r="AD184" s="30"/>
      <c r="AE184" s="31"/>
    </row>
    <row r="185" spans="1:31" x14ac:dyDescent="0.3">
      <c r="A185" s="33" t="s">
        <v>323</v>
      </c>
      <c r="B185" s="33" t="s">
        <v>324</v>
      </c>
      <c r="C185" s="28">
        <v>0</v>
      </c>
      <c r="D185" s="28">
        <v>0</v>
      </c>
      <c r="E185" s="28">
        <v>0</v>
      </c>
      <c r="F185" s="28">
        <v>0</v>
      </c>
      <c r="G185" s="28"/>
      <c r="H185" s="25">
        <f t="shared" si="44"/>
        <v>0</v>
      </c>
      <c r="I185" s="25" t="str">
        <f t="shared" si="45"/>
        <v>-</v>
      </c>
      <c r="J185" s="28">
        <v>0</v>
      </c>
      <c r="K185" s="28">
        <v>0</v>
      </c>
      <c r="L185" s="28">
        <v>0</v>
      </c>
      <c r="M185" s="28">
        <v>0</v>
      </c>
      <c r="N185" s="25">
        <f t="shared" si="46"/>
        <v>0</v>
      </c>
      <c r="O185" s="67" t="str">
        <f t="shared" si="40"/>
        <v>-</v>
      </c>
      <c r="P185" s="28">
        <v>0</v>
      </c>
      <c r="Q185" s="28">
        <v>0</v>
      </c>
      <c r="R185" s="28">
        <v>0</v>
      </c>
      <c r="S185" s="58">
        <v>0</v>
      </c>
      <c r="T185" s="25">
        <f t="shared" si="41"/>
        <v>0</v>
      </c>
      <c r="U185" s="25" t="str">
        <f t="shared" si="42"/>
        <v>-</v>
      </c>
      <c r="V185" s="28">
        <f t="shared" si="47"/>
        <v>0</v>
      </c>
      <c r="W185" s="32" t="str">
        <f t="shared" si="43"/>
        <v>-</v>
      </c>
      <c r="X185" s="30"/>
      <c r="Y185" s="30"/>
      <c r="Z185" s="30"/>
      <c r="AA185" s="30"/>
      <c r="AB185" s="30"/>
      <c r="AC185" s="30"/>
      <c r="AD185" s="30"/>
      <c r="AE185" s="31"/>
    </row>
    <row r="186" spans="1:31" x14ac:dyDescent="0.3">
      <c r="A186" s="23" t="s">
        <v>325</v>
      </c>
      <c r="B186" s="23" t="s">
        <v>326</v>
      </c>
      <c r="C186" s="32">
        <v>0</v>
      </c>
      <c r="D186" s="32">
        <f>SUM(D187:D192)</f>
        <v>48789519.68</v>
      </c>
      <c r="E186" s="32">
        <f>SUM(E187:E192)</f>
        <v>47971784.170000002</v>
      </c>
      <c r="F186" s="32">
        <f>SUM(F187:F192)</f>
        <v>47971784.170000002</v>
      </c>
      <c r="G186" s="32">
        <f>SUM(G187:G192)</f>
        <v>0</v>
      </c>
      <c r="H186" s="25">
        <f t="shared" si="44"/>
        <v>0</v>
      </c>
      <c r="I186" s="25" t="str">
        <f t="shared" si="45"/>
        <v>-</v>
      </c>
      <c r="J186" s="32">
        <f>SUM(J187:J192)</f>
        <v>0</v>
      </c>
      <c r="K186" s="32">
        <f>SUM(K187:K192)</f>
        <v>0</v>
      </c>
      <c r="L186" s="32">
        <f>SUM(L187:L192)</f>
        <v>0</v>
      </c>
      <c r="M186" s="32">
        <f>SUM(M187:M192)</f>
        <v>0</v>
      </c>
      <c r="N186" s="25">
        <f t="shared" si="46"/>
        <v>0</v>
      </c>
      <c r="O186" s="67" t="str">
        <f t="shared" si="40"/>
        <v>-</v>
      </c>
      <c r="P186" s="32">
        <f>SUM(P187:P192)</f>
        <v>0</v>
      </c>
      <c r="Q186" s="32">
        <f>SUM(Q187:Q192)</f>
        <v>0</v>
      </c>
      <c r="R186" s="32">
        <f>SUM(R187:R192)</f>
        <v>0</v>
      </c>
      <c r="S186" s="76">
        <f>SUM(S187:S192)</f>
        <v>0</v>
      </c>
      <c r="T186" s="25">
        <f t="shared" si="41"/>
        <v>0</v>
      </c>
      <c r="U186" s="25" t="str">
        <f t="shared" si="42"/>
        <v>-</v>
      </c>
      <c r="V186" s="28">
        <f t="shared" si="47"/>
        <v>0</v>
      </c>
      <c r="W186" s="32" t="str">
        <f t="shared" si="43"/>
        <v>-</v>
      </c>
      <c r="X186" s="30"/>
      <c r="Y186" s="30"/>
      <c r="Z186" s="30"/>
      <c r="AA186" s="30"/>
      <c r="AB186" s="30"/>
      <c r="AC186" s="30"/>
      <c r="AD186" s="30"/>
      <c r="AE186" s="31"/>
    </row>
    <row r="187" spans="1:31" x14ac:dyDescent="0.3">
      <c r="A187" s="33" t="s">
        <v>327</v>
      </c>
      <c r="B187" s="33" t="s">
        <v>328</v>
      </c>
      <c r="C187" s="28">
        <v>0</v>
      </c>
      <c r="D187" s="28">
        <f>Jan!K12+Jan!K22</f>
        <v>41096500.479999997</v>
      </c>
      <c r="E187" s="28">
        <f>Fev!K12+Fev!K22</f>
        <v>40188985.799999997</v>
      </c>
      <c r="F187" s="28">
        <v>40188985.799999997</v>
      </c>
      <c r="G187" s="28"/>
      <c r="H187" s="25">
        <f t="shared" si="44"/>
        <v>0</v>
      </c>
      <c r="I187" s="25" t="str">
        <f t="shared" si="45"/>
        <v>-</v>
      </c>
      <c r="J187" s="28"/>
      <c r="K187" s="28"/>
      <c r="L187" s="28"/>
      <c r="M187" s="28"/>
      <c r="N187" s="25">
        <f t="shared" si="46"/>
        <v>0</v>
      </c>
      <c r="O187" s="67" t="str">
        <f t="shared" si="40"/>
        <v>-</v>
      </c>
      <c r="P187" s="28"/>
      <c r="Q187" s="28"/>
      <c r="R187" s="28"/>
      <c r="S187" s="58"/>
      <c r="T187" s="25">
        <f t="shared" si="41"/>
        <v>0</v>
      </c>
      <c r="U187" s="25" t="str">
        <f t="shared" si="42"/>
        <v>-</v>
      </c>
      <c r="V187" s="28">
        <f t="shared" si="47"/>
        <v>0</v>
      </c>
      <c r="W187" s="32" t="str">
        <f t="shared" si="43"/>
        <v>-</v>
      </c>
      <c r="X187" s="30"/>
      <c r="Y187" s="30"/>
      <c r="Z187" s="30"/>
      <c r="AA187" s="30"/>
      <c r="AB187" s="30"/>
      <c r="AC187" s="30"/>
      <c r="AD187" s="30"/>
      <c r="AE187" s="31"/>
    </row>
    <row r="188" spans="1:31" x14ac:dyDescent="0.3">
      <c r="A188" s="33" t="s">
        <v>329</v>
      </c>
      <c r="B188" s="33" t="s">
        <v>330</v>
      </c>
      <c r="C188" s="28">
        <v>0</v>
      </c>
      <c r="D188" s="28">
        <f>Jan!K15+Jan!K25</f>
        <v>22047.489999999998</v>
      </c>
      <c r="E188" s="28">
        <f>Fev!K15+Fev!K25</f>
        <v>22118.71</v>
      </c>
      <c r="F188" s="28">
        <v>22118.71</v>
      </c>
      <c r="G188" s="28"/>
      <c r="H188" s="25">
        <f t="shared" si="44"/>
        <v>0</v>
      </c>
      <c r="I188" s="25" t="str">
        <f t="shared" si="45"/>
        <v>-</v>
      </c>
      <c r="J188" s="28"/>
      <c r="K188" s="28"/>
      <c r="L188" s="28"/>
      <c r="M188" s="28"/>
      <c r="N188" s="25">
        <f t="shared" si="46"/>
        <v>0</v>
      </c>
      <c r="O188" s="67" t="str">
        <f t="shared" si="40"/>
        <v>-</v>
      </c>
      <c r="P188" s="28"/>
      <c r="Q188" s="28"/>
      <c r="R188" s="28"/>
      <c r="S188" s="58"/>
      <c r="T188" s="25">
        <f t="shared" si="41"/>
        <v>0</v>
      </c>
      <c r="U188" s="25" t="str">
        <f t="shared" si="42"/>
        <v>-</v>
      </c>
      <c r="V188" s="28">
        <f t="shared" si="47"/>
        <v>0</v>
      </c>
      <c r="W188" s="32" t="str">
        <f t="shared" si="43"/>
        <v>-</v>
      </c>
      <c r="X188" s="30"/>
      <c r="Y188" s="30"/>
      <c r="Z188" s="30"/>
      <c r="AA188" s="30"/>
      <c r="AB188" s="30"/>
      <c r="AC188" s="30"/>
      <c r="AD188" s="30"/>
      <c r="AE188" s="31"/>
    </row>
    <row r="189" spans="1:31" x14ac:dyDescent="0.3">
      <c r="A189" s="33" t="s">
        <v>331</v>
      </c>
      <c r="B189" s="33" t="s">
        <v>332</v>
      </c>
      <c r="C189" s="28">
        <v>0</v>
      </c>
      <c r="D189" s="28">
        <f>Jan!K17+Jan!K27</f>
        <v>511661.9</v>
      </c>
      <c r="E189" s="28">
        <f>Fev!K17+Fev!K27</f>
        <v>513875.42</v>
      </c>
      <c r="F189" s="28">
        <v>513875.42</v>
      </c>
      <c r="G189" s="28"/>
      <c r="H189" s="25">
        <f t="shared" si="44"/>
        <v>0</v>
      </c>
      <c r="I189" s="25" t="str">
        <f t="shared" si="45"/>
        <v>-</v>
      </c>
      <c r="J189" s="28"/>
      <c r="K189" s="28"/>
      <c r="L189" s="28"/>
      <c r="M189" s="28"/>
      <c r="N189" s="25">
        <f t="shared" si="46"/>
        <v>0</v>
      </c>
      <c r="O189" s="67" t="str">
        <f t="shared" si="40"/>
        <v>-</v>
      </c>
      <c r="P189" s="28"/>
      <c r="Q189" s="28"/>
      <c r="R189" s="28"/>
      <c r="S189" s="58"/>
      <c r="T189" s="25">
        <f t="shared" si="41"/>
        <v>0</v>
      </c>
      <c r="U189" s="25" t="str">
        <f t="shared" si="42"/>
        <v>-</v>
      </c>
      <c r="V189" s="28">
        <f t="shared" si="47"/>
        <v>0</v>
      </c>
      <c r="W189" s="32" t="str">
        <f t="shared" si="43"/>
        <v>-</v>
      </c>
      <c r="X189" s="30"/>
      <c r="Y189" s="30"/>
      <c r="Z189" s="30"/>
      <c r="AA189" s="30"/>
      <c r="AB189" s="30"/>
      <c r="AC189" s="30"/>
      <c r="AD189" s="30"/>
      <c r="AE189" s="31"/>
    </row>
    <row r="190" spans="1:31" x14ac:dyDescent="0.3">
      <c r="A190" s="33" t="s">
        <v>333</v>
      </c>
      <c r="B190" s="33" t="s">
        <v>334</v>
      </c>
      <c r="C190" s="28">
        <v>0</v>
      </c>
      <c r="D190" s="28">
        <f>Jan!K13+Jan!K23</f>
        <v>4659488.32</v>
      </c>
      <c r="E190" s="28">
        <f>Fev!K13+Fev!K23</f>
        <v>4691245.45</v>
      </c>
      <c r="F190" s="28">
        <v>4691245.45</v>
      </c>
      <c r="G190" s="28"/>
      <c r="H190" s="25">
        <f t="shared" si="44"/>
        <v>0</v>
      </c>
      <c r="I190" s="25" t="str">
        <f t="shared" si="45"/>
        <v>-</v>
      </c>
      <c r="J190" s="28"/>
      <c r="K190" s="28"/>
      <c r="L190" s="28"/>
      <c r="M190" s="28"/>
      <c r="N190" s="25">
        <f t="shared" si="46"/>
        <v>0</v>
      </c>
      <c r="O190" s="67" t="str">
        <f t="shared" si="40"/>
        <v>-</v>
      </c>
      <c r="P190" s="28"/>
      <c r="Q190" s="28"/>
      <c r="R190" s="28"/>
      <c r="S190" s="58"/>
      <c r="T190" s="25">
        <f t="shared" si="41"/>
        <v>0</v>
      </c>
      <c r="U190" s="25" t="str">
        <f t="shared" si="42"/>
        <v>-</v>
      </c>
      <c r="V190" s="28">
        <f t="shared" si="47"/>
        <v>0</v>
      </c>
      <c r="W190" s="32" t="str">
        <f t="shared" si="43"/>
        <v>-</v>
      </c>
      <c r="X190" s="30"/>
      <c r="Y190" s="30"/>
      <c r="Z190" s="30"/>
      <c r="AA190" s="30"/>
      <c r="AB190" s="30"/>
      <c r="AC190" s="30"/>
      <c r="AD190" s="30"/>
      <c r="AE190" s="31"/>
    </row>
    <row r="191" spans="1:31" x14ac:dyDescent="0.3">
      <c r="A191" s="33" t="s">
        <v>335</v>
      </c>
      <c r="B191" s="33" t="s">
        <v>336</v>
      </c>
      <c r="C191" s="28">
        <v>0</v>
      </c>
      <c r="D191" s="28">
        <f>Jan!K14+Jan!K24</f>
        <v>2499821.4900000002</v>
      </c>
      <c r="E191" s="28">
        <f>Fev!K14+Fev!K24</f>
        <v>2555558.79</v>
      </c>
      <c r="F191" s="28">
        <v>2555558.79</v>
      </c>
      <c r="G191" s="28"/>
      <c r="H191" s="25">
        <f t="shared" si="44"/>
        <v>0</v>
      </c>
      <c r="I191" s="25" t="str">
        <f t="shared" si="45"/>
        <v>-</v>
      </c>
      <c r="J191" s="28"/>
      <c r="K191" s="28"/>
      <c r="L191" s="28"/>
      <c r="M191" s="28"/>
      <c r="N191" s="25">
        <f t="shared" si="46"/>
        <v>0</v>
      </c>
      <c r="O191" s="67" t="str">
        <f t="shared" si="40"/>
        <v>-</v>
      </c>
      <c r="P191" s="28"/>
      <c r="Q191" s="28"/>
      <c r="R191" s="28"/>
      <c r="S191" s="58"/>
      <c r="T191" s="25">
        <f t="shared" si="41"/>
        <v>0</v>
      </c>
      <c r="U191" s="25" t="str">
        <f t="shared" si="42"/>
        <v>-</v>
      </c>
      <c r="V191" s="28">
        <f t="shared" si="47"/>
        <v>0</v>
      </c>
      <c r="W191" s="32" t="str">
        <f t="shared" si="43"/>
        <v>-</v>
      </c>
      <c r="X191" s="30"/>
      <c r="Y191" s="30"/>
      <c r="Z191" s="30"/>
      <c r="AA191" s="30"/>
      <c r="AB191" s="30"/>
      <c r="AC191" s="30"/>
      <c r="AD191" s="30"/>
      <c r="AE191" s="31"/>
    </row>
    <row r="192" spans="1:31" x14ac:dyDescent="0.3">
      <c r="A192" s="33" t="s">
        <v>337</v>
      </c>
      <c r="B192" s="33" t="s">
        <v>338</v>
      </c>
      <c r="C192" s="28">
        <v>0</v>
      </c>
      <c r="D192" s="28">
        <v>0</v>
      </c>
      <c r="E192" s="28">
        <v>0</v>
      </c>
      <c r="F192" s="28">
        <v>0</v>
      </c>
      <c r="G192" s="28"/>
      <c r="H192" s="25">
        <f t="shared" si="44"/>
        <v>0</v>
      </c>
      <c r="I192" s="25" t="str">
        <f t="shared" si="45"/>
        <v>-</v>
      </c>
      <c r="J192" s="28"/>
      <c r="K192" s="28"/>
      <c r="L192" s="28"/>
      <c r="M192" s="28"/>
      <c r="N192" s="25">
        <f t="shared" si="46"/>
        <v>0</v>
      </c>
      <c r="O192" s="67" t="str">
        <f t="shared" si="40"/>
        <v>-</v>
      </c>
      <c r="P192" s="28"/>
      <c r="Q192" s="28"/>
      <c r="R192" s="28"/>
      <c r="S192" s="58"/>
      <c r="T192" s="25">
        <f t="shared" si="41"/>
        <v>0</v>
      </c>
      <c r="U192" s="25" t="str">
        <f t="shared" si="42"/>
        <v>-</v>
      </c>
      <c r="V192" s="28">
        <f t="shared" si="47"/>
        <v>0</v>
      </c>
      <c r="W192" s="32" t="str">
        <f t="shared" si="43"/>
        <v>-</v>
      </c>
      <c r="X192" s="30"/>
      <c r="Y192" s="30"/>
      <c r="Z192" s="30"/>
      <c r="AA192" s="30"/>
      <c r="AB192" s="30"/>
      <c r="AC192" s="30"/>
      <c r="AD192" s="30"/>
      <c r="AE192" s="31"/>
    </row>
    <row r="193" spans="4:23" x14ac:dyDescent="0.3">
      <c r="D193" s="11"/>
      <c r="E193" s="11"/>
      <c r="F193" s="11"/>
      <c r="G193" s="11"/>
      <c r="I193" s="11"/>
      <c r="J193" s="11"/>
      <c r="K193" s="11"/>
      <c r="L193" s="11"/>
      <c r="M193" s="11"/>
      <c r="O193" s="44"/>
      <c r="P193" s="11"/>
      <c r="Q193" s="11"/>
      <c r="R193" s="11"/>
      <c r="S193" s="11"/>
      <c r="U193" s="47"/>
      <c r="W193" s="44"/>
    </row>
    <row r="194" spans="4:23" x14ac:dyDescent="0.3">
      <c r="D194" s="48">
        <f>D174-Jan!K143</f>
        <v>0</v>
      </c>
      <c r="E194" s="48">
        <f>E174-Fev!K146</f>
        <v>0</v>
      </c>
      <c r="F194" s="48"/>
      <c r="G194" s="48"/>
      <c r="I194" s="11"/>
      <c r="J194" s="48"/>
      <c r="K194" s="48"/>
      <c r="L194" s="48"/>
      <c r="M194" s="48"/>
      <c r="O194" s="44"/>
      <c r="P194" s="48"/>
      <c r="Q194" s="48"/>
      <c r="R194" s="48"/>
      <c r="S194" s="48"/>
      <c r="U194" s="47"/>
      <c r="W194" s="44"/>
    </row>
    <row r="195" spans="4:23" x14ac:dyDescent="0.3">
      <c r="D195" s="11"/>
    </row>
    <row r="197" spans="4:23" x14ac:dyDescent="0.3">
      <c r="I197" s="11"/>
    </row>
    <row r="198" spans="4:23" x14ac:dyDescent="0.3">
      <c r="I198" s="11"/>
    </row>
    <row r="199" spans="4:23" x14ac:dyDescent="0.3">
      <c r="O199" s="68"/>
    </row>
    <row r="200" spans="4:23" x14ac:dyDescent="0.3">
      <c r="I200" s="11"/>
    </row>
    <row r="201" spans="4:23" x14ac:dyDescent="0.3">
      <c r="I201" s="11"/>
    </row>
  </sheetData>
  <mergeCells count="3">
    <mergeCell ref="A1:W1"/>
    <mergeCell ref="A2:W2"/>
    <mergeCell ref="A3:W3"/>
  </mergeCells>
  <pageMargins left="0.51181102362204722" right="0.51181102362204722" top="0.78740157480314965" bottom="0.78740157480314965" header="0.31496062992125984" footer="0.31496062992125984"/>
  <pageSetup paperSize="9" scale="90" fitToHeight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0C68-89D9-4F28-B830-AB60AEEFA1F1}">
  <dimension ref="A1:L429"/>
  <sheetViews>
    <sheetView topLeftCell="A148" workbookViewId="0">
      <selection activeCell="K27" activeCellId="2" sqref="K11 K21 K27"/>
    </sheetView>
  </sheetViews>
  <sheetFormatPr defaultColWidth="9.109375" defaultRowHeight="14.4" x14ac:dyDescent="0.3"/>
  <cols>
    <col min="1" max="1" width="15.77734375" customWidth="1"/>
    <col min="2" max="6" width="1.77734375" customWidth="1"/>
    <col min="7" max="7" width="48.109375" bestFit="1" customWidth="1"/>
    <col min="8" max="8" width="14.21875" style="4" bestFit="1" customWidth="1"/>
    <col min="9" max="11" width="14" style="4" bestFit="1" customWidth="1"/>
    <col min="12" max="12" width="12.88671875" bestFit="1" customWidth="1"/>
    <col min="245" max="245" width="11.33203125" customWidth="1"/>
    <col min="246" max="246" width="2.33203125" customWidth="1"/>
    <col min="247" max="250" width="1.33203125" customWidth="1"/>
    <col min="251" max="251" width="0.88671875" customWidth="1"/>
    <col min="252" max="252" width="15.44140625" customWidth="1"/>
    <col min="253" max="253" width="0.88671875" customWidth="1"/>
    <col min="254" max="254" width="12.5546875" customWidth="1"/>
    <col min="255" max="255" width="4.44140625" customWidth="1"/>
    <col min="256" max="256" width="2.109375" customWidth="1"/>
    <col min="257" max="257" width="0.33203125" customWidth="1"/>
    <col min="258" max="258" width="0.5546875" customWidth="1"/>
    <col min="259" max="259" width="6.44140625" customWidth="1"/>
    <col min="260" max="260" width="3.109375" customWidth="1"/>
    <col min="261" max="261" width="1.5546875" customWidth="1"/>
    <col min="262" max="262" width="3.33203125" customWidth="1"/>
    <col min="264" max="264" width="6.88671875" customWidth="1"/>
    <col min="265" max="265" width="1.5546875" customWidth="1"/>
    <col min="266" max="266" width="4.44140625" customWidth="1"/>
    <col min="267" max="267" width="5" customWidth="1"/>
    <col min="268" max="268" width="7.33203125" customWidth="1"/>
    <col min="501" max="501" width="11.33203125" customWidth="1"/>
    <col min="502" max="502" width="2.33203125" customWidth="1"/>
    <col min="503" max="506" width="1.33203125" customWidth="1"/>
    <col min="507" max="507" width="0.88671875" customWidth="1"/>
    <col min="508" max="508" width="15.44140625" customWidth="1"/>
    <col min="509" max="509" width="0.88671875" customWidth="1"/>
    <col min="510" max="510" width="12.5546875" customWidth="1"/>
    <col min="511" max="511" width="4.44140625" customWidth="1"/>
    <col min="512" max="512" width="2.109375" customWidth="1"/>
    <col min="513" max="513" width="0.33203125" customWidth="1"/>
    <col min="514" max="514" width="0.5546875" customWidth="1"/>
    <col min="515" max="515" width="6.44140625" customWidth="1"/>
    <col min="516" max="516" width="3.109375" customWidth="1"/>
    <col min="517" max="517" width="1.5546875" customWidth="1"/>
    <col min="518" max="518" width="3.33203125" customWidth="1"/>
    <col min="520" max="520" width="6.88671875" customWidth="1"/>
    <col min="521" max="521" width="1.5546875" customWidth="1"/>
    <col min="522" max="522" width="4.44140625" customWidth="1"/>
    <col min="523" max="523" width="5" customWidth="1"/>
    <col min="524" max="524" width="7.33203125" customWidth="1"/>
    <col min="757" max="757" width="11.33203125" customWidth="1"/>
    <col min="758" max="758" width="2.33203125" customWidth="1"/>
    <col min="759" max="762" width="1.33203125" customWidth="1"/>
    <col min="763" max="763" width="0.88671875" customWidth="1"/>
    <col min="764" max="764" width="15.44140625" customWidth="1"/>
    <col min="765" max="765" width="0.88671875" customWidth="1"/>
    <col min="766" max="766" width="12.5546875" customWidth="1"/>
    <col min="767" max="767" width="4.44140625" customWidth="1"/>
    <col min="768" max="768" width="2.109375" customWidth="1"/>
    <col min="769" max="769" width="0.33203125" customWidth="1"/>
    <col min="770" max="770" width="0.5546875" customWidth="1"/>
    <col min="771" max="771" width="6.44140625" customWidth="1"/>
    <col min="772" max="772" width="3.109375" customWidth="1"/>
    <col min="773" max="773" width="1.5546875" customWidth="1"/>
    <col min="774" max="774" width="3.33203125" customWidth="1"/>
    <col min="776" max="776" width="6.88671875" customWidth="1"/>
    <col min="777" max="777" width="1.5546875" customWidth="1"/>
    <col min="778" max="778" width="4.44140625" customWidth="1"/>
    <col min="779" max="779" width="5" customWidth="1"/>
    <col min="780" max="780" width="7.33203125" customWidth="1"/>
    <col min="1013" max="1013" width="11.33203125" customWidth="1"/>
    <col min="1014" max="1014" width="2.33203125" customWidth="1"/>
    <col min="1015" max="1018" width="1.33203125" customWidth="1"/>
    <col min="1019" max="1019" width="0.88671875" customWidth="1"/>
    <col min="1020" max="1020" width="15.44140625" customWidth="1"/>
    <col min="1021" max="1021" width="0.88671875" customWidth="1"/>
    <col min="1022" max="1022" width="12.5546875" customWidth="1"/>
    <col min="1023" max="1023" width="4.44140625" customWidth="1"/>
    <col min="1024" max="1024" width="2.109375" customWidth="1"/>
    <col min="1025" max="1025" width="0.33203125" customWidth="1"/>
    <col min="1026" max="1026" width="0.5546875" customWidth="1"/>
    <col min="1027" max="1027" width="6.44140625" customWidth="1"/>
    <col min="1028" max="1028" width="3.109375" customWidth="1"/>
    <col min="1029" max="1029" width="1.5546875" customWidth="1"/>
    <col min="1030" max="1030" width="3.33203125" customWidth="1"/>
    <col min="1032" max="1032" width="6.88671875" customWidth="1"/>
    <col min="1033" max="1033" width="1.5546875" customWidth="1"/>
    <col min="1034" max="1034" width="4.44140625" customWidth="1"/>
    <col min="1035" max="1035" width="5" customWidth="1"/>
    <col min="1036" max="1036" width="7.33203125" customWidth="1"/>
    <col min="1269" max="1269" width="11.33203125" customWidth="1"/>
    <col min="1270" max="1270" width="2.33203125" customWidth="1"/>
    <col min="1271" max="1274" width="1.33203125" customWidth="1"/>
    <col min="1275" max="1275" width="0.88671875" customWidth="1"/>
    <col min="1276" max="1276" width="15.44140625" customWidth="1"/>
    <col min="1277" max="1277" width="0.88671875" customWidth="1"/>
    <col min="1278" max="1278" width="12.5546875" customWidth="1"/>
    <col min="1279" max="1279" width="4.44140625" customWidth="1"/>
    <col min="1280" max="1280" width="2.109375" customWidth="1"/>
    <col min="1281" max="1281" width="0.33203125" customWidth="1"/>
    <col min="1282" max="1282" width="0.5546875" customWidth="1"/>
    <col min="1283" max="1283" width="6.44140625" customWidth="1"/>
    <col min="1284" max="1284" width="3.109375" customWidth="1"/>
    <col min="1285" max="1285" width="1.5546875" customWidth="1"/>
    <col min="1286" max="1286" width="3.33203125" customWidth="1"/>
    <col min="1288" max="1288" width="6.88671875" customWidth="1"/>
    <col min="1289" max="1289" width="1.5546875" customWidth="1"/>
    <col min="1290" max="1290" width="4.44140625" customWidth="1"/>
    <col min="1291" max="1291" width="5" customWidth="1"/>
    <col min="1292" max="1292" width="7.33203125" customWidth="1"/>
    <col min="1525" max="1525" width="11.33203125" customWidth="1"/>
    <col min="1526" max="1526" width="2.33203125" customWidth="1"/>
    <col min="1527" max="1530" width="1.33203125" customWidth="1"/>
    <col min="1531" max="1531" width="0.88671875" customWidth="1"/>
    <col min="1532" max="1532" width="15.44140625" customWidth="1"/>
    <col min="1533" max="1533" width="0.88671875" customWidth="1"/>
    <col min="1534" max="1534" width="12.5546875" customWidth="1"/>
    <col min="1535" max="1535" width="4.44140625" customWidth="1"/>
    <col min="1536" max="1536" width="2.109375" customWidth="1"/>
    <col min="1537" max="1537" width="0.33203125" customWidth="1"/>
    <col min="1538" max="1538" width="0.5546875" customWidth="1"/>
    <col min="1539" max="1539" width="6.44140625" customWidth="1"/>
    <col min="1540" max="1540" width="3.109375" customWidth="1"/>
    <col min="1541" max="1541" width="1.5546875" customWidth="1"/>
    <col min="1542" max="1542" width="3.33203125" customWidth="1"/>
    <col min="1544" max="1544" width="6.88671875" customWidth="1"/>
    <col min="1545" max="1545" width="1.5546875" customWidth="1"/>
    <col min="1546" max="1546" width="4.44140625" customWidth="1"/>
    <col min="1547" max="1547" width="5" customWidth="1"/>
    <col min="1548" max="1548" width="7.33203125" customWidth="1"/>
    <col min="1781" max="1781" width="11.33203125" customWidth="1"/>
    <col min="1782" max="1782" width="2.33203125" customWidth="1"/>
    <col min="1783" max="1786" width="1.33203125" customWidth="1"/>
    <col min="1787" max="1787" width="0.88671875" customWidth="1"/>
    <col min="1788" max="1788" width="15.44140625" customWidth="1"/>
    <col min="1789" max="1789" width="0.88671875" customWidth="1"/>
    <col min="1790" max="1790" width="12.5546875" customWidth="1"/>
    <col min="1791" max="1791" width="4.44140625" customWidth="1"/>
    <col min="1792" max="1792" width="2.109375" customWidth="1"/>
    <col min="1793" max="1793" width="0.33203125" customWidth="1"/>
    <col min="1794" max="1794" width="0.5546875" customWidth="1"/>
    <col min="1795" max="1795" width="6.44140625" customWidth="1"/>
    <col min="1796" max="1796" width="3.109375" customWidth="1"/>
    <col min="1797" max="1797" width="1.5546875" customWidth="1"/>
    <col min="1798" max="1798" width="3.33203125" customWidth="1"/>
    <col min="1800" max="1800" width="6.88671875" customWidth="1"/>
    <col min="1801" max="1801" width="1.5546875" customWidth="1"/>
    <col min="1802" max="1802" width="4.44140625" customWidth="1"/>
    <col min="1803" max="1803" width="5" customWidth="1"/>
    <col min="1804" max="1804" width="7.33203125" customWidth="1"/>
    <col min="2037" max="2037" width="11.33203125" customWidth="1"/>
    <col min="2038" max="2038" width="2.33203125" customWidth="1"/>
    <col min="2039" max="2042" width="1.33203125" customWidth="1"/>
    <col min="2043" max="2043" width="0.88671875" customWidth="1"/>
    <col min="2044" max="2044" width="15.44140625" customWidth="1"/>
    <col min="2045" max="2045" width="0.88671875" customWidth="1"/>
    <col min="2046" max="2046" width="12.5546875" customWidth="1"/>
    <col min="2047" max="2047" width="4.44140625" customWidth="1"/>
    <col min="2048" max="2048" width="2.109375" customWidth="1"/>
    <col min="2049" max="2049" width="0.33203125" customWidth="1"/>
    <col min="2050" max="2050" width="0.5546875" customWidth="1"/>
    <col min="2051" max="2051" width="6.44140625" customWidth="1"/>
    <col min="2052" max="2052" width="3.109375" customWidth="1"/>
    <col min="2053" max="2053" width="1.5546875" customWidth="1"/>
    <col min="2054" max="2054" width="3.33203125" customWidth="1"/>
    <col min="2056" max="2056" width="6.88671875" customWidth="1"/>
    <col min="2057" max="2057" width="1.5546875" customWidth="1"/>
    <col min="2058" max="2058" width="4.44140625" customWidth="1"/>
    <col min="2059" max="2059" width="5" customWidth="1"/>
    <col min="2060" max="2060" width="7.33203125" customWidth="1"/>
    <col min="2293" max="2293" width="11.33203125" customWidth="1"/>
    <col min="2294" max="2294" width="2.33203125" customWidth="1"/>
    <col min="2295" max="2298" width="1.33203125" customWidth="1"/>
    <col min="2299" max="2299" width="0.88671875" customWidth="1"/>
    <col min="2300" max="2300" width="15.44140625" customWidth="1"/>
    <col min="2301" max="2301" width="0.88671875" customWidth="1"/>
    <col min="2302" max="2302" width="12.5546875" customWidth="1"/>
    <col min="2303" max="2303" width="4.44140625" customWidth="1"/>
    <col min="2304" max="2304" width="2.109375" customWidth="1"/>
    <col min="2305" max="2305" width="0.33203125" customWidth="1"/>
    <col min="2306" max="2306" width="0.5546875" customWidth="1"/>
    <col min="2307" max="2307" width="6.44140625" customWidth="1"/>
    <col min="2308" max="2308" width="3.109375" customWidth="1"/>
    <col min="2309" max="2309" width="1.5546875" customWidth="1"/>
    <col min="2310" max="2310" width="3.33203125" customWidth="1"/>
    <col min="2312" max="2312" width="6.88671875" customWidth="1"/>
    <col min="2313" max="2313" width="1.5546875" customWidth="1"/>
    <col min="2314" max="2314" width="4.44140625" customWidth="1"/>
    <col min="2315" max="2315" width="5" customWidth="1"/>
    <col min="2316" max="2316" width="7.33203125" customWidth="1"/>
    <col min="2549" max="2549" width="11.33203125" customWidth="1"/>
    <col min="2550" max="2550" width="2.33203125" customWidth="1"/>
    <col min="2551" max="2554" width="1.33203125" customWidth="1"/>
    <col min="2555" max="2555" width="0.88671875" customWidth="1"/>
    <col min="2556" max="2556" width="15.44140625" customWidth="1"/>
    <col min="2557" max="2557" width="0.88671875" customWidth="1"/>
    <col min="2558" max="2558" width="12.5546875" customWidth="1"/>
    <col min="2559" max="2559" width="4.44140625" customWidth="1"/>
    <col min="2560" max="2560" width="2.109375" customWidth="1"/>
    <col min="2561" max="2561" width="0.33203125" customWidth="1"/>
    <col min="2562" max="2562" width="0.5546875" customWidth="1"/>
    <col min="2563" max="2563" width="6.44140625" customWidth="1"/>
    <col min="2564" max="2564" width="3.109375" customWidth="1"/>
    <col min="2565" max="2565" width="1.5546875" customWidth="1"/>
    <col min="2566" max="2566" width="3.33203125" customWidth="1"/>
    <col min="2568" max="2568" width="6.88671875" customWidth="1"/>
    <col min="2569" max="2569" width="1.5546875" customWidth="1"/>
    <col min="2570" max="2570" width="4.44140625" customWidth="1"/>
    <col min="2571" max="2571" width="5" customWidth="1"/>
    <col min="2572" max="2572" width="7.33203125" customWidth="1"/>
    <col min="2805" max="2805" width="11.33203125" customWidth="1"/>
    <col min="2806" max="2806" width="2.33203125" customWidth="1"/>
    <col min="2807" max="2810" width="1.33203125" customWidth="1"/>
    <col min="2811" max="2811" width="0.88671875" customWidth="1"/>
    <col min="2812" max="2812" width="15.44140625" customWidth="1"/>
    <col min="2813" max="2813" width="0.88671875" customWidth="1"/>
    <col min="2814" max="2814" width="12.5546875" customWidth="1"/>
    <col min="2815" max="2815" width="4.44140625" customWidth="1"/>
    <col min="2816" max="2816" width="2.109375" customWidth="1"/>
    <col min="2817" max="2817" width="0.33203125" customWidth="1"/>
    <col min="2818" max="2818" width="0.5546875" customWidth="1"/>
    <col min="2819" max="2819" width="6.44140625" customWidth="1"/>
    <col min="2820" max="2820" width="3.109375" customWidth="1"/>
    <col min="2821" max="2821" width="1.5546875" customWidth="1"/>
    <col min="2822" max="2822" width="3.33203125" customWidth="1"/>
    <col min="2824" max="2824" width="6.88671875" customWidth="1"/>
    <col min="2825" max="2825" width="1.5546875" customWidth="1"/>
    <col min="2826" max="2826" width="4.44140625" customWidth="1"/>
    <col min="2827" max="2827" width="5" customWidth="1"/>
    <col min="2828" max="2828" width="7.33203125" customWidth="1"/>
    <col min="3061" max="3061" width="11.33203125" customWidth="1"/>
    <col min="3062" max="3062" width="2.33203125" customWidth="1"/>
    <col min="3063" max="3066" width="1.33203125" customWidth="1"/>
    <col min="3067" max="3067" width="0.88671875" customWidth="1"/>
    <col min="3068" max="3068" width="15.44140625" customWidth="1"/>
    <col min="3069" max="3069" width="0.88671875" customWidth="1"/>
    <col min="3070" max="3070" width="12.5546875" customWidth="1"/>
    <col min="3071" max="3071" width="4.44140625" customWidth="1"/>
    <col min="3072" max="3072" width="2.109375" customWidth="1"/>
    <col min="3073" max="3073" width="0.33203125" customWidth="1"/>
    <col min="3074" max="3074" width="0.5546875" customWidth="1"/>
    <col min="3075" max="3075" width="6.44140625" customWidth="1"/>
    <col min="3076" max="3076" width="3.109375" customWidth="1"/>
    <col min="3077" max="3077" width="1.5546875" customWidth="1"/>
    <col min="3078" max="3078" width="3.33203125" customWidth="1"/>
    <col min="3080" max="3080" width="6.88671875" customWidth="1"/>
    <col min="3081" max="3081" width="1.5546875" customWidth="1"/>
    <col min="3082" max="3082" width="4.44140625" customWidth="1"/>
    <col min="3083" max="3083" width="5" customWidth="1"/>
    <col min="3084" max="3084" width="7.33203125" customWidth="1"/>
    <col min="3317" max="3317" width="11.33203125" customWidth="1"/>
    <col min="3318" max="3318" width="2.33203125" customWidth="1"/>
    <col min="3319" max="3322" width="1.33203125" customWidth="1"/>
    <col min="3323" max="3323" width="0.88671875" customWidth="1"/>
    <col min="3324" max="3324" width="15.44140625" customWidth="1"/>
    <col min="3325" max="3325" width="0.88671875" customWidth="1"/>
    <col min="3326" max="3326" width="12.5546875" customWidth="1"/>
    <col min="3327" max="3327" width="4.44140625" customWidth="1"/>
    <col min="3328" max="3328" width="2.109375" customWidth="1"/>
    <col min="3329" max="3329" width="0.33203125" customWidth="1"/>
    <col min="3330" max="3330" width="0.5546875" customWidth="1"/>
    <col min="3331" max="3331" width="6.44140625" customWidth="1"/>
    <col min="3332" max="3332" width="3.109375" customWidth="1"/>
    <col min="3333" max="3333" width="1.5546875" customWidth="1"/>
    <col min="3334" max="3334" width="3.33203125" customWidth="1"/>
    <col min="3336" max="3336" width="6.88671875" customWidth="1"/>
    <col min="3337" max="3337" width="1.5546875" customWidth="1"/>
    <col min="3338" max="3338" width="4.44140625" customWidth="1"/>
    <col min="3339" max="3339" width="5" customWidth="1"/>
    <col min="3340" max="3340" width="7.33203125" customWidth="1"/>
    <col min="3573" max="3573" width="11.33203125" customWidth="1"/>
    <col min="3574" max="3574" width="2.33203125" customWidth="1"/>
    <col min="3575" max="3578" width="1.33203125" customWidth="1"/>
    <col min="3579" max="3579" width="0.88671875" customWidth="1"/>
    <col min="3580" max="3580" width="15.44140625" customWidth="1"/>
    <col min="3581" max="3581" width="0.88671875" customWidth="1"/>
    <col min="3582" max="3582" width="12.5546875" customWidth="1"/>
    <col min="3583" max="3583" width="4.44140625" customWidth="1"/>
    <col min="3584" max="3584" width="2.109375" customWidth="1"/>
    <col min="3585" max="3585" width="0.33203125" customWidth="1"/>
    <col min="3586" max="3586" width="0.5546875" customWidth="1"/>
    <col min="3587" max="3587" width="6.44140625" customWidth="1"/>
    <col min="3588" max="3588" width="3.109375" customWidth="1"/>
    <col min="3589" max="3589" width="1.5546875" customWidth="1"/>
    <col min="3590" max="3590" width="3.33203125" customWidth="1"/>
    <col min="3592" max="3592" width="6.88671875" customWidth="1"/>
    <col min="3593" max="3593" width="1.5546875" customWidth="1"/>
    <col min="3594" max="3594" width="4.44140625" customWidth="1"/>
    <col min="3595" max="3595" width="5" customWidth="1"/>
    <col min="3596" max="3596" width="7.33203125" customWidth="1"/>
    <col min="3829" max="3829" width="11.33203125" customWidth="1"/>
    <col min="3830" max="3830" width="2.33203125" customWidth="1"/>
    <col min="3831" max="3834" width="1.33203125" customWidth="1"/>
    <col min="3835" max="3835" width="0.88671875" customWidth="1"/>
    <col min="3836" max="3836" width="15.44140625" customWidth="1"/>
    <col min="3837" max="3837" width="0.88671875" customWidth="1"/>
    <col min="3838" max="3838" width="12.5546875" customWidth="1"/>
    <col min="3839" max="3839" width="4.44140625" customWidth="1"/>
    <col min="3840" max="3840" width="2.109375" customWidth="1"/>
    <col min="3841" max="3841" width="0.33203125" customWidth="1"/>
    <col min="3842" max="3842" width="0.5546875" customWidth="1"/>
    <col min="3843" max="3843" width="6.44140625" customWidth="1"/>
    <col min="3844" max="3844" width="3.109375" customWidth="1"/>
    <col min="3845" max="3845" width="1.5546875" customWidth="1"/>
    <col min="3846" max="3846" width="3.33203125" customWidth="1"/>
    <col min="3848" max="3848" width="6.88671875" customWidth="1"/>
    <col min="3849" max="3849" width="1.5546875" customWidth="1"/>
    <col min="3850" max="3850" width="4.44140625" customWidth="1"/>
    <col min="3851" max="3851" width="5" customWidth="1"/>
    <col min="3852" max="3852" width="7.33203125" customWidth="1"/>
    <col min="4085" max="4085" width="11.33203125" customWidth="1"/>
    <col min="4086" max="4086" width="2.33203125" customWidth="1"/>
    <col min="4087" max="4090" width="1.33203125" customWidth="1"/>
    <col min="4091" max="4091" width="0.88671875" customWidth="1"/>
    <col min="4092" max="4092" width="15.44140625" customWidth="1"/>
    <col min="4093" max="4093" width="0.88671875" customWidth="1"/>
    <col min="4094" max="4094" width="12.5546875" customWidth="1"/>
    <col min="4095" max="4095" width="4.44140625" customWidth="1"/>
    <col min="4096" max="4096" width="2.109375" customWidth="1"/>
    <col min="4097" max="4097" width="0.33203125" customWidth="1"/>
    <col min="4098" max="4098" width="0.5546875" customWidth="1"/>
    <col min="4099" max="4099" width="6.44140625" customWidth="1"/>
    <col min="4100" max="4100" width="3.109375" customWidth="1"/>
    <col min="4101" max="4101" width="1.5546875" customWidth="1"/>
    <col min="4102" max="4102" width="3.33203125" customWidth="1"/>
    <col min="4104" max="4104" width="6.88671875" customWidth="1"/>
    <col min="4105" max="4105" width="1.5546875" customWidth="1"/>
    <col min="4106" max="4106" width="4.44140625" customWidth="1"/>
    <col min="4107" max="4107" width="5" customWidth="1"/>
    <col min="4108" max="4108" width="7.33203125" customWidth="1"/>
    <col min="4341" max="4341" width="11.33203125" customWidth="1"/>
    <col min="4342" max="4342" width="2.33203125" customWidth="1"/>
    <col min="4343" max="4346" width="1.33203125" customWidth="1"/>
    <col min="4347" max="4347" width="0.88671875" customWidth="1"/>
    <col min="4348" max="4348" width="15.44140625" customWidth="1"/>
    <col min="4349" max="4349" width="0.88671875" customWidth="1"/>
    <col min="4350" max="4350" width="12.5546875" customWidth="1"/>
    <col min="4351" max="4351" width="4.44140625" customWidth="1"/>
    <col min="4352" max="4352" width="2.109375" customWidth="1"/>
    <col min="4353" max="4353" width="0.33203125" customWidth="1"/>
    <col min="4354" max="4354" width="0.5546875" customWidth="1"/>
    <col min="4355" max="4355" width="6.44140625" customWidth="1"/>
    <col min="4356" max="4356" width="3.109375" customWidth="1"/>
    <col min="4357" max="4357" width="1.5546875" customWidth="1"/>
    <col min="4358" max="4358" width="3.33203125" customWidth="1"/>
    <col min="4360" max="4360" width="6.88671875" customWidth="1"/>
    <col min="4361" max="4361" width="1.5546875" customWidth="1"/>
    <col min="4362" max="4362" width="4.44140625" customWidth="1"/>
    <col min="4363" max="4363" width="5" customWidth="1"/>
    <col min="4364" max="4364" width="7.33203125" customWidth="1"/>
    <col min="4597" max="4597" width="11.33203125" customWidth="1"/>
    <col min="4598" max="4598" width="2.33203125" customWidth="1"/>
    <col min="4599" max="4602" width="1.33203125" customWidth="1"/>
    <col min="4603" max="4603" width="0.88671875" customWidth="1"/>
    <col min="4604" max="4604" width="15.44140625" customWidth="1"/>
    <col min="4605" max="4605" width="0.88671875" customWidth="1"/>
    <col min="4606" max="4606" width="12.5546875" customWidth="1"/>
    <col min="4607" max="4607" width="4.44140625" customWidth="1"/>
    <col min="4608" max="4608" width="2.109375" customWidth="1"/>
    <col min="4609" max="4609" width="0.33203125" customWidth="1"/>
    <col min="4610" max="4610" width="0.5546875" customWidth="1"/>
    <col min="4611" max="4611" width="6.44140625" customWidth="1"/>
    <col min="4612" max="4612" width="3.109375" customWidth="1"/>
    <col min="4613" max="4613" width="1.5546875" customWidth="1"/>
    <col min="4614" max="4614" width="3.33203125" customWidth="1"/>
    <col min="4616" max="4616" width="6.88671875" customWidth="1"/>
    <col min="4617" max="4617" width="1.5546875" customWidth="1"/>
    <col min="4618" max="4618" width="4.44140625" customWidth="1"/>
    <col min="4619" max="4619" width="5" customWidth="1"/>
    <col min="4620" max="4620" width="7.33203125" customWidth="1"/>
    <col min="4853" max="4853" width="11.33203125" customWidth="1"/>
    <col min="4854" max="4854" width="2.33203125" customWidth="1"/>
    <col min="4855" max="4858" width="1.33203125" customWidth="1"/>
    <col min="4859" max="4859" width="0.88671875" customWidth="1"/>
    <col min="4860" max="4860" width="15.44140625" customWidth="1"/>
    <col min="4861" max="4861" width="0.88671875" customWidth="1"/>
    <col min="4862" max="4862" width="12.5546875" customWidth="1"/>
    <col min="4863" max="4863" width="4.44140625" customWidth="1"/>
    <col min="4864" max="4864" width="2.109375" customWidth="1"/>
    <col min="4865" max="4865" width="0.33203125" customWidth="1"/>
    <col min="4866" max="4866" width="0.5546875" customWidth="1"/>
    <col min="4867" max="4867" width="6.44140625" customWidth="1"/>
    <col min="4868" max="4868" width="3.109375" customWidth="1"/>
    <col min="4869" max="4869" width="1.5546875" customWidth="1"/>
    <col min="4870" max="4870" width="3.33203125" customWidth="1"/>
    <col min="4872" max="4872" width="6.88671875" customWidth="1"/>
    <col min="4873" max="4873" width="1.5546875" customWidth="1"/>
    <col min="4874" max="4874" width="4.44140625" customWidth="1"/>
    <col min="4875" max="4875" width="5" customWidth="1"/>
    <col min="4876" max="4876" width="7.33203125" customWidth="1"/>
    <col min="5109" max="5109" width="11.33203125" customWidth="1"/>
    <col min="5110" max="5110" width="2.33203125" customWidth="1"/>
    <col min="5111" max="5114" width="1.33203125" customWidth="1"/>
    <col min="5115" max="5115" width="0.88671875" customWidth="1"/>
    <col min="5116" max="5116" width="15.44140625" customWidth="1"/>
    <col min="5117" max="5117" width="0.88671875" customWidth="1"/>
    <col min="5118" max="5118" width="12.5546875" customWidth="1"/>
    <col min="5119" max="5119" width="4.44140625" customWidth="1"/>
    <col min="5120" max="5120" width="2.109375" customWidth="1"/>
    <col min="5121" max="5121" width="0.33203125" customWidth="1"/>
    <col min="5122" max="5122" width="0.5546875" customWidth="1"/>
    <col min="5123" max="5123" width="6.44140625" customWidth="1"/>
    <col min="5124" max="5124" width="3.109375" customWidth="1"/>
    <col min="5125" max="5125" width="1.5546875" customWidth="1"/>
    <col min="5126" max="5126" width="3.33203125" customWidth="1"/>
    <col min="5128" max="5128" width="6.88671875" customWidth="1"/>
    <col min="5129" max="5129" width="1.5546875" customWidth="1"/>
    <col min="5130" max="5130" width="4.44140625" customWidth="1"/>
    <col min="5131" max="5131" width="5" customWidth="1"/>
    <col min="5132" max="5132" width="7.33203125" customWidth="1"/>
    <col min="5365" max="5365" width="11.33203125" customWidth="1"/>
    <col min="5366" max="5366" width="2.33203125" customWidth="1"/>
    <col min="5367" max="5370" width="1.33203125" customWidth="1"/>
    <col min="5371" max="5371" width="0.88671875" customWidth="1"/>
    <col min="5372" max="5372" width="15.44140625" customWidth="1"/>
    <col min="5373" max="5373" width="0.88671875" customWidth="1"/>
    <col min="5374" max="5374" width="12.5546875" customWidth="1"/>
    <col min="5375" max="5375" width="4.44140625" customWidth="1"/>
    <col min="5376" max="5376" width="2.109375" customWidth="1"/>
    <col min="5377" max="5377" width="0.33203125" customWidth="1"/>
    <col min="5378" max="5378" width="0.5546875" customWidth="1"/>
    <col min="5379" max="5379" width="6.44140625" customWidth="1"/>
    <col min="5380" max="5380" width="3.109375" customWidth="1"/>
    <col min="5381" max="5381" width="1.5546875" customWidth="1"/>
    <col min="5382" max="5382" width="3.33203125" customWidth="1"/>
    <col min="5384" max="5384" width="6.88671875" customWidth="1"/>
    <col min="5385" max="5385" width="1.5546875" customWidth="1"/>
    <col min="5386" max="5386" width="4.44140625" customWidth="1"/>
    <col min="5387" max="5387" width="5" customWidth="1"/>
    <col min="5388" max="5388" width="7.33203125" customWidth="1"/>
    <col min="5621" max="5621" width="11.33203125" customWidth="1"/>
    <col min="5622" max="5622" width="2.33203125" customWidth="1"/>
    <col min="5623" max="5626" width="1.33203125" customWidth="1"/>
    <col min="5627" max="5627" width="0.88671875" customWidth="1"/>
    <col min="5628" max="5628" width="15.44140625" customWidth="1"/>
    <col min="5629" max="5629" width="0.88671875" customWidth="1"/>
    <col min="5630" max="5630" width="12.5546875" customWidth="1"/>
    <col min="5631" max="5631" width="4.44140625" customWidth="1"/>
    <col min="5632" max="5632" width="2.109375" customWidth="1"/>
    <col min="5633" max="5633" width="0.33203125" customWidth="1"/>
    <col min="5634" max="5634" width="0.5546875" customWidth="1"/>
    <col min="5635" max="5635" width="6.44140625" customWidth="1"/>
    <col min="5636" max="5636" width="3.109375" customWidth="1"/>
    <col min="5637" max="5637" width="1.5546875" customWidth="1"/>
    <col min="5638" max="5638" width="3.33203125" customWidth="1"/>
    <col min="5640" max="5640" width="6.88671875" customWidth="1"/>
    <col min="5641" max="5641" width="1.5546875" customWidth="1"/>
    <col min="5642" max="5642" width="4.44140625" customWidth="1"/>
    <col min="5643" max="5643" width="5" customWidth="1"/>
    <col min="5644" max="5644" width="7.33203125" customWidth="1"/>
    <col min="5877" max="5877" width="11.33203125" customWidth="1"/>
    <col min="5878" max="5878" width="2.33203125" customWidth="1"/>
    <col min="5879" max="5882" width="1.33203125" customWidth="1"/>
    <col min="5883" max="5883" width="0.88671875" customWidth="1"/>
    <col min="5884" max="5884" width="15.44140625" customWidth="1"/>
    <col min="5885" max="5885" width="0.88671875" customWidth="1"/>
    <col min="5886" max="5886" width="12.5546875" customWidth="1"/>
    <col min="5887" max="5887" width="4.44140625" customWidth="1"/>
    <col min="5888" max="5888" width="2.109375" customWidth="1"/>
    <col min="5889" max="5889" width="0.33203125" customWidth="1"/>
    <col min="5890" max="5890" width="0.5546875" customWidth="1"/>
    <col min="5891" max="5891" width="6.44140625" customWidth="1"/>
    <col min="5892" max="5892" width="3.109375" customWidth="1"/>
    <col min="5893" max="5893" width="1.5546875" customWidth="1"/>
    <col min="5894" max="5894" width="3.33203125" customWidth="1"/>
    <col min="5896" max="5896" width="6.88671875" customWidth="1"/>
    <col min="5897" max="5897" width="1.5546875" customWidth="1"/>
    <col min="5898" max="5898" width="4.44140625" customWidth="1"/>
    <col min="5899" max="5899" width="5" customWidth="1"/>
    <col min="5900" max="5900" width="7.33203125" customWidth="1"/>
    <col min="6133" max="6133" width="11.33203125" customWidth="1"/>
    <col min="6134" max="6134" width="2.33203125" customWidth="1"/>
    <col min="6135" max="6138" width="1.33203125" customWidth="1"/>
    <col min="6139" max="6139" width="0.88671875" customWidth="1"/>
    <col min="6140" max="6140" width="15.44140625" customWidth="1"/>
    <col min="6141" max="6141" width="0.88671875" customWidth="1"/>
    <col min="6142" max="6142" width="12.5546875" customWidth="1"/>
    <col min="6143" max="6143" width="4.44140625" customWidth="1"/>
    <col min="6144" max="6144" width="2.109375" customWidth="1"/>
    <col min="6145" max="6145" width="0.33203125" customWidth="1"/>
    <col min="6146" max="6146" width="0.5546875" customWidth="1"/>
    <col min="6147" max="6147" width="6.44140625" customWidth="1"/>
    <col min="6148" max="6148" width="3.109375" customWidth="1"/>
    <col min="6149" max="6149" width="1.5546875" customWidth="1"/>
    <col min="6150" max="6150" width="3.33203125" customWidth="1"/>
    <col min="6152" max="6152" width="6.88671875" customWidth="1"/>
    <col min="6153" max="6153" width="1.5546875" customWidth="1"/>
    <col min="6154" max="6154" width="4.44140625" customWidth="1"/>
    <col min="6155" max="6155" width="5" customWidth="1"/>
    <col min="6156" max="6156" width="7.33203125" customWidth="1"/>
    <col min="6389" max="6389" width="11.33203125" customWidth="1"/>
    <col min="6390" max="6390" width="2.33203125" customWidth="1"/>
    <col min="6391" max="6394" width="1.33203125" customWidth="1"/>
    <col min="6395" max="6395" width="0.88671875" customWidth="1"/>
    <col min="6396" max="6396" width="15.44140625" customWidth="1"/>
    <col min="6397" max="6397" width="0.88671875" customWidth="1"/>
    <col min="6398" max="6398" width="12.5546875" customWidth="1"/>
    <col min="6399" max="6399" width="4.44140625" customWidth="1"/>
    <col min="6400" max="6400" width="2.109375" customWidth="1"/>
    <col min="6401" max="6401" width="0.33203125" customWidth="1"/>
    <col min="6402" max="6402" width="0.5546875" customWidth="1"/>
    <col min="6403" max="6403" width="6.44140625" customWidth="1"/>
    <col min="6404" max="6404" width="3.109375" customWidth="1"/>
    <col min="6405" max="6405" width="1.5546875" customWidth="1"/>
    <col min="6406" max="6406" width="3.33203125" customWidth="1"/>
    <col min="6408" max="6408" width="6.88671875" customWidth="1"/>
    <col min="6409" max="6409" width="1.5546875" customWidth="1"/>
    <col min="6410" max="6410" width="4.44140625" customWidth="1"/>
    <col min="6411" max="6411" width="5" customWidth="1"/>
    <col min="6412" max="6412" width="7.33203125" customWidth="1"/>
    <col min="6645" max="6645" width="11.33203125" customWidth="1"/>
    <col min="6646" max="6646" width="2.33203125" customWidth="1"/>
    <col min="6647" max="6650" width="1.33203125" customWidth="1"/>
    <col min="6651" max="6651" width="0.88671875" customWidth="1"/>
    <col min="6652" max="6652" width="15.44140625" customWidth="1"/>
    <col min="6653" max="6653" width="0.88671875" customWidth="1"/>
    <col min="6654" max="6654" width="12.5546875" customWidth="1"/>
    <col min="6655" max="6655" width="4.44140625" customWidth="1"/>
    <col min="6656" max="6656" width="2.109375" customWidth="1"/>
    <col min="6657" max="6657" width="0.33203125" customWidth="1"/>
    <col min="6658" max="6658" width="0.5546875" customWidth="1"/>
    <col min="6659" max="6659" width="6.44140625" customWidth="1"/>
    <col min="6660" max="6660" width="3.109375" customWidth="1"/>
    <col min="6661" max="6661" width="1.5546875" customWidth="1"/>
    <col min="6662" max="6662" width="3.33203125" customWidth="1"/>
    <col min="6664" max="6664" width="6.88671875" customWidth="1"/>
    <col min="6665" max="6665" width="1.5546875" customWidth="1"/>
    <col min="6666" max="6666" width="4.44140625" customWidth="1"/>
    <col min="6667" max="6667" width="5" customWidth="1"/>
    <col min="6668" max="6668" width="7.33203125" customWidth="1"/>
    <col min="6901" max="6901" width="11.33203125" customWidth="1"/>
    <col min="6902" max="6902" width="2.33203125" customWidth="1"/>
    <col min="6903" max="6906" width="1.33203125" customWidth="1"/>
    <col min="6907" max="6907" width="0.88671875" customWidth="1"/>
    <col min="6908" max="6908" width="15.44140625" customWidth="1"/>
    <col min="6909" max="6909" width="0.88671875" customWidth="1"/>
    <col min="6910" max="6910" width="12.5546875" customWidth="1"/>
    <col min="6911" max="6911" width="4.44140625" customWidth="1"/>
    <col min="6912" max="6912" width="2.109375" customWidth="1"/>
    <col min="6913" max="6913" width="0.33203125" customWidth="1"/>
    <col min="6914" max="6914" width="0.5546875" customWidth="1"/>
    <col min="6915" max="6915" width="6.44140625" customWidth="1"/>
    <col min="6916" max="6916" width="3.109375" customWidth="1"/>
    <col min="6917" max="6917" width="1.5546875" customWidth="1"/>
    <col min="6918" max="6918" width="3.33203125" customWidth="1"/>
    <col min="6920" max="6920" width="6.88671875" customWidth="1"/>
    <col min="6921" max="6921" width="1.5546875" customWidth="1"/>
    <col min="6922" max="6922" width="4.44140625" customWidth="1"/>
    <col min="6923" max="6923" width="5" customWidth="1"/>
    <col min="6924" max="6924" width="7.33203125" customWidth="1"/>
    <col min="7157" max="7157" width="11.33203125" customWidth="1"/>
    <col min="7158" max="7158" width="2.33203125" customWidth="1"/>
    <col min="7159" max="7162" width="1.33203125" customWidth="1"/>
    <col min="7163" max="7163" width="0.88671875" customWidth="1"/>
    <col min="7164" max="7164" width="15.44140625" customWidth="1"/>
    <col min="7165" max="7165" width="0.88671875" customWidth="1"/>
    <col min="7166" max="7166" width="12.5546875" customWidth="1"/>
    <col min="7167" max="7167" width="4.44140625" customWidth="1"/>
    <col min="7168" max="7168" width="2.109375" customWidth="1"/>
    <col min="7169" max="7169" width="0.33203125" customWidth="1"/>
    <col min="7170" max="7170" width="0.5546875" customWidth="1"/>
    <col min="7171" max="7171" width="6.44140625" customWidth="1"/>
    <col min="7172" max="7172" width="3.109375" customWidth="1"/>
    <col min="7173" max="7173" width="1.5546875" customWidth="1"/>
    <col min="7174" max="7174" width="3.33203125" customWidth="1"/>
    <col min="7176" max="7176" width="6.88671875" customWidth="1"/>
    <col min="7177" max="7177" width="1.5546875" customWidth="1"/>
    <col min="7178" max="7178" width="4.44140625" customWidth="1"/>
    <col min="7179" max="7179" width="5" customWidth="1"/>
    <col min="7180" max="7180" width="7.33203125" customWidth="1"/>
    <col min="7413" max="7413" width="11.33203125" customWidth="1"/>
    <col min="7414" max="7414" width="2.33203125" customWidth="1"/>
    <col min="7415" max="7418" width="1.33203125" customWidth="1"/>
    <col min="7419" max="7419" width="0.88671875" customWidth="1"/>
    <col min="7420" max="7420" width="15.44140625" customWidth="1"/>
    <col min="7421" max="7421" width="0.88671875" customWidth="1"/>
    <col min="7422" max="7422" width="12.5546875" customWidth="1"/>
    <col min="7423" max="7423" width="4.44140625" customWidth="1"/>
    <col min="7424" max="7424" width="2.109375" customWidth="1"/>
    <col min="7425" max="7425" width="0.33203125" customWidth="1"/>
    <col min="7426" max="7426" width="0.5546875" customWidth="1"/>
    <col min="7427" max="7427" width="6.44140625" customWidth="1"/>
    <col min="7428" max="7428" width="3.109375" customWidth="1"/>
    <col min="7429" max="7429" width="1.5546875" customWidth="1"/>
    <col min="7430" max="7430" width="3.33203125" customWidth="1"/>
    <col min="7432" max="7432" width="6.88671875" customWidth="1"/>
    <col min="7433" max="7433" width="1.5546875" customWidth="1"/>
    <col min="7434" max="7434" width="4.44140625" customWidth="1"/>
    <col min="7435" max="7435" width="5" customWidth="1"/>
    <col min="7436" max="7436" width="7.33203125" customWidth="1"/>
    <col min="7669" max="7669" width="11.33203125" customWidth="1"/>
    <col min="7670" max="7670" width="2.33203125" customWidth="1"/>
    <col min="7671" max="7674" width="1.33203125" customWidth="1"/>
    <col min="7675" max="7675" width="0.88671875" customWidth="1"/>
    <col min="7676" max="7676" width="15.44140625" customWidth="1"/>
    <col min="7677" max="7677" width="0.88671875" customWidth="1"/>
    <col min="7678" max="7678" width="12.5546875" customWidth="1"/>
    <col min="7679" max="7679" width="4.44140625" customWidth="1"/>
    <col min="7680" max="7680" width="2.109375" customWidth="1"/>
    <col min="7681" max="7681" width="0.33203125" customWidth="1"/>
    <col min="7682" max="7682" width="0.5546875" customWidth="1"/>
    <col min="7683" max="7683" width="6.44140625" customWidth="1"/>
    <col min="7684" max="7684" width="3.109375" customWidth="1"/>
    <col min="7685" max="7685" width="1.5546875" customWidth="1"/>
    <col min="7686" max="7686" width="3.33203125" customWidth="1"/>
    <col min="7688" max="7688" width="6.88671875" customWidth="1"/>
    <col min="7689" max="7689" width="1.5546875" customWidth="1"/>
    <col min="7690" max="7690" width="4.44140625" customWidth="1"/>
    <col min="7691" max="7691" width="5" customWidth="1"/>
    <col min="7692" max="7692" width="7.33203125" customWidth="1"/>
    <col min="7925" max="7925" width="11.33203125" customWidth="1"/>
    <col min="7926" max="7926" width="2.33203125" customWidth="1"/>
    <col min="7927" max="7930" width="1.33203125" customWidth="1"/>
    <col min="7931" max="7931" width="0.88671875" customWidth="1"/>
    <col min="7932" max="7932" width="15.44140625" customWidth="1"/>
    <col min="7933" max="7933" width="0.88671875" customWidth="1"/>
    <col min="7934" max="7934" width="12.5546875" customWidth="1"/>
    <col min="7935" max="7935" width="4.44140625" customWidth="1"/>
    <col min="7936" max="7936" width="2.109375" customWidth="1"/>
    <col min="7937" max="7937" width="0.33203125" customWidth="1"/>
    <col min="7938" max="7938" width="0.5546875" customWidth="1"/>
    <col min="7939" max="7939" width="6.44140625" customWidth="1"/>
    <col min="7940" max="7940" width="3.109375" customWidth="1"/>
    <col min="7941" max="7941" width="1.5546875" customWidth="1"/>
    <col min="7942" max="7942" width="3.33203125" customWidth="1"/>
    <col min="7944" max="7944" width="6.88671875" customWidth="1"/>
    <col min="7945" max="7945" width="1.5546875" customWidth="1"/>
    <col min="7946" max="7946" width="4.44140625" customWidth="1"/>
    <col min="7947" max="7947" width="5" customWidth="1"/>
    <col min="7948" max="7948" width="7.33203125" customWidth="1"/>
    <col min="8181" max="8181" width="11.33203125" customWidth="1"/>
    <col min="8182" max="8182" width="2.33203125" customWidth="1"/>
    <col min="8183" max="8186" width="1.33203125" customWidth="1"/>
    <col min="8187" max="8187" width="0.88671875" customWidth="1"/>
    <col min="8188" max="8188" width="15.44140625" customWidth="1"/>
    <col min="8189" max="8189" width="0.88671875" customWidth="1"/>
    <col min="8190" max="8190" width="12.5546875" customWidth="1"/>
    <col min="8191" max="8191" width="4.44140625" customWidth="1"/>
    <col min="8192" max="8192" width="2.109375" customWidth="1"/>
    <col min="8193" max="8193" width="0.33203125" customWidth="1"/>
    <col min="8194" max="8194" width="0.5546875" customWidth="1"/>
    <col min="8195" max="8195" width="6.44140625" customWidth="1"/>
    <col min="8196" max="8196" width="3.109375" customWidth="1"/>
    <col min="8197" max="8197" width="1.5546875" customWidth="1"/>
    <col min="8198" max="8198" width="3.33203125" customWidth="1"/>
    <col min="8200" max="8200" width="6.88671875" customWidth="1"/>
    <col min="8201" max="8201" width="1.5546875" customWidth="1"/>
    <col min="8202" max="8202" width="4.44140625" customWidth="1"/>
    <col min="8203" max="8203" width="5" customWidth="1"/>
    <col min="8204" max="8204" width="7.33203125" customWidth="1"/>
    <col min="8437" max="8437" width="11.33203125" customWidth="1"/>
    <col min="8438" max="8438" width="2.33203125" customWidth="1"/>
    <col min="8439" max="8442" width="1.33203125" customWidth="1"/>
    <col min="8443" max="8443" width="0.88671875" customWidth="1"/>
    <col min="8444" max="8444" width="15.44140625" customWidth="1"/>
    <col min="8445" max="8445" width="0.88671875" customWidth="1"/>
    <col min="8446" max="8446" width="12.5546875" customWidth="1"/>
    <col min="8447" max="8447" width="4.44140625" customWidth="1"/>
    <col min="8448" max="8448" width="2.109375" customWidth="1"/>
    <col min="8449" max="8449" width="0.33203125" customWidth="1"/>
    <col min="8450" max="8450" width="0.5546875" customWidth="1"/>
    <col min="8451" max="8451" width="6.44140625" customWidth="1"/>
    <col min="8452" max="8452" width="3.109375" customWidth="1"/>
    <col min="8453" max="8453" width="1.5546875" customWidth="1"/>
    <col min="8454" max="8454" width="3.33203125" customWidth="1"/>
    <col min="8456" max="8456" width="6.88671875" customWidth="1"/>
    <col min="8457" max="8457" width="1.5546875" customWidth="1"/>
    <col min="8458" max="8458" width="4.44140625" customWidth="1"/>
    <col min="8459" max="8459" width="5" customWidth="1"/>
    <col min="8460" max="8460" width="7.33203125" customWidth="1"/>
    <col min="8693" max="8693" width="11.33203125" customWidth="1"/>
    <col min="8694" max="8694" width="2.33203125" customWidth="1"/>
    <col min="8695" max="8698" width="1.33203125" customWidth="1"/>
    <col min="8699" max="8699" width="0.88671875" customWidth="1"/>
    <col min="8700" max="8700" width="15.44140625" customWidth="1"/>
    <col min="8701" max="8701" width="0.88671875" customWidth="1"/>
    <col min="8702" max="8702" width="12.5546875" customWidth="1"/>
    <col min="8703" max="8703" width="4.44140625" customWidth="1"/>
    <col min="8704" max="8704" width="2.109375" customWidth="1"/>
    <col min="8705" max="8705" width="0.33203125" customWidth="1"/>
    <col min="8706" max="8706" width="0.5546875" customWidth="1"/>
    <col min="8707" max="8707" width="6.44140625" customWidth="1"/>
    <col min="8708" max="8708" width="3.109375" customWidth="1"/>
    <col min="8709" max="8709" width="1.5546875" customWidth="1"/>
    <col min="8710" max="8710" width="3.33203125" customWidth="1"/>
    <col min="8712" max="8712" width="6.88671875" customWidth="1"/>
    <col min="8713" max="8713" width="1.5546875" customWidth="1"/>
    <col min="8714" max="8714" width="4.44140625" customWidth="1"/>
    <col min="8715" max="8715" width="5" customWidth="1"/>
    <col min="8716" max="8716" width="7.33203125" customWidth="1"/>
    <col min="8949" max="8949" width="11.33203125" customWidth="1"/>
    <col min="8950" max="8950" width="2.33203125" customWidth="1"/>
    <col min="8951" max="8954" width="1.33203125" customWidth="1"/>
    <col min="8955" max="8955" width="0.88671875" customWidth="1"/>
    <col min="8956" max="8956" width="15.44140625" customWidth="1"/>
    <col min="8957" max="8957" width="0.88671875" customWidth="1"/>
    <col min="8958" max="8958" width="12.5546875" customWidth="1"/>
    <col min="8959" max="8959" width="4.44140625" customWidth="1"/>
    <col min="8960" max="8960" width="2.109375" customWidth="1"/>
    <col min="8961" max="8961" width="0.33203125" customWidth="1"/>
    <col min="8962" max="8962" width="0.5546875" customWidth="1"/>
    <col min="8963" max="8963" width="6.44140625" customWidth="1"/>
    <col min="8964" max="8964" width="3.109375" customWidth="1"/>
    <col min="8965" max="8965" width="1.5546875" customWidth="1"/>
    <col min="8966" max="8966" width="3.33203125" customWidth="1"/>
    <col min="8968" max="8968" width="6.88671875" customWidth="1"/>
    <col min="8969" max="8969" width="1.5546875" customWidth="1"/>
    <col min="8970" max="8970" width="4.44140625" customWidth="1"/>
    <col min="8971" max="8971" width="5" customWidth="1"/>
    <col min="8972" max="8972" width="7.33203125" customWidth="1"/>
    <col min="9205" max="9205" width="11.33203125" customWidth="1"/>
    <col min="9206" max="9206" width="2.33203125" customWidth="1"/>
    <col min="9207" max="9210" width="1.33203125" customWidth="1"/>
    <col min="9211" max="9211" width="0.88671875" customWidth="1"/>
    <col min="9212" max="9212" width="15.44140625" customWidth="1"/>
    <col min="9213" max="9213" width="0.88671875" customWidth="1"/>
    <col min="9214" max="9214" width="12.5546875" customWidth="1"/>
    <col min="9215" max="9215" width="4.44140625" customWidth="1"/>
    <col min="9216" max="9216" width="2.109375" customWidth="1"/>
    <col min="9217" max="9217" width="0.33203125" customWidth="1"/>
    <col min="9218" max="9218" width="0.5546875" customWidth="1"/>
    <col min="9219" max="9219" width="6.44140625" customWidth="1"/>
    <col min="9220" max="9220" width="3.109375" customWidth="1"/>
    <col min="9221" max="9221" width="1.5546875" customWidth="1"/>
    <col min="9222" max="9222" width="3.33203125" customWidth="1"/>
    <col min="9224" max="9224" width="6.88671875" customWidth="1"/>
    <col min="9225" max="9225" width="1.5546875" customWidth="1"/>
    <col min="9226" max="9226" width="4.44140625" customWidth="1"/>
    <col min="9227" max="9227" width="5" customWidth="1"/>
    <col min="9228" max="9228" width="7.33203125" customWidth="1"/>
    <col min="9461" max="9461" width="11.33203125" customWidth="1"/>
    <col min="9462" max="9462" width="2.33203125" customWidth="1"/>
    <col min="9463" max="9466" width="1.33203125" customWidth="1"/>
    <col min="9467" max="9467" width="0.88671875" customWidth="1"/>
    <col min="9468" max="9468" width="15.44140625" customWidth="1"/>
    <col min="9469" max="9469" width="0.88671875" customWidth="1"/>
    <col min="9470" max="9470" width="12.5546875" customWidth="1"/>
    <col min="9471" max="9471" width="4.44140625" customWidth="1"/>
    <col min="9472" max="9472" width="2.109375" customWidth="1"/>
    <col min="9473" max="9473" width="0.33203125" customWidth="1"/>
    <col min="9474" max="9474" width="0.5546875" customWidth="1"/>
    <col min="9475" max="9475" width="6.44140625" customWidth="1"/>
    <col min="9476" max="9476" width="3.109375" customWidth="1"/>
    <col min="9477" max="9477" width="1.5546875" customWidth="1"/>
    <col min="9478" max="9478" width="3.33203125" customWidth="1"/>
    <col min="9480" max="9480" width="6.88671875" customWidth="1"/>
    <col min="9481" max="9481" width="1.5546875" customWidth="1"/>
    <col min="9482" max="9482" width="4.44140625" customWidth="1"/>
    <col min="9483" max="9483" width="5" customWidth="1"/>
    <col min="9484" max="9484" width="7.33203125" customWidth="1"/>
    <col min="9717" max="9717" width="11.33203125" customWidth="1"/>
    <col min="9718" max="9718" width="2.33203125" customWidth="1"/>
    <col min="9719" max="9722" width="1.33203125" customWidth="1"/>
    <col min="9723" max="9723" width="0.88671875" customWidth="1"/>
    <col min="9724" max="9724" width="15.44140625" customWidth="1"/>
    <col min="9725" max="9725" width="0.88671875" customWidth="1"/>
    <col min="9726" max="9726" width="12.5546875" customWidth="1"/>
    <col min="9727" max="9727" width="4.44140625" customWidth="1"/>
    <col min="9728" max="9728" width="2.109375" customWidth="1"/>
    <col min="9729" max="9729" width="0.33203125" customWidth="1"/>
    <col min="9730" max="9730" width="0.5546875" customWidth="1"/>
    <col min="9731" max="9731" width="6.44140625" customWidth="1"/>
    <col min="9732" max="9732" width="3.109375" customWidth="1"/>
    <col min="9733" max="9733" width="1.5546875" customWidth="1"/>
    <col min="9734" max="9734" width="3.33203125" customWidth="1"/>
    <col min="9736" max="9736" width="6.88671875" customWidth="1"/>
    <col min="9737" max="9737" width="1.5546875" customWidth="1"/>
    <col min="9738" max="9738" width="4.44140625" customWidth="1"/>
    <col min="9739" max="9739" width="5" customWidth="1"/>
    <col min="9740" max="9740" width="7.33203125" customWidth="1"/>
    <col min="9973" max="9973" width="11.33203125" customWidth="1"/>
    <col min="9974" max="9974" width="2.33203125" customWidth="1"/>
    <col min="9975" max="9978" width="1.33203125" customWidth="1"/>
    <col min="9979" max="9979" width="0.88671875" customWidth="1"/>
    <col min="9980" max="9980" width="15.44140625" customWidth="1"/>
    <col min="9981" max="9981" width="0.88671875" customWidth="1"/>
    <col min="9982" max="9982" width="12.5546875" customWidth="1"/>
    <col min="9983" max="9983" width="4.44140625" customWidth="1"/>
    <col min="9984" max="9984" width="2.109375" customWidth="1"/>
    <col min="9985" max="9985" width="0.33203125" customWidth="1"/>
    <col min="9986" max="9986" width="0.5546875" customWidth="1"/>
    <col min="9987" max="9987" width="6.44140625" customWidth="1"/>
    <col min="9988" max="9988" width="3.109375" customWidth="1"/>
    <col min="9989" max="9989" width="1.5546875" customWidth="1"/>
    <col min="9990" max="9990" width="3.33203125" customWidth="1"/>
    <col min="9992" max="9992" width="6.88671875" customWidth="1"/>
    <col min="9993" max="9993" width="1.5546875" customWidth="1"/>
    <col min="9994" max="9994" width="4.44140625" customWidth="1"/>
    <col min="9995" max="9995" width="5" customWidth="1"/>
    <col min="9996" max="9996" width="7.33203125" customWidth="1"/>
    <col min="10229" max="10229" width="11.33203125" customWidth="1"/>
    <col min="10230" max="10230" width="2.33203125" customWidth="1"/>
    <col min="10231" max="10234" width="1.33203125" customWidth="1"/>
    <col min="10235" max="10235" width="0.88671875" customWidth="1"/>
    <col min="10236" max="10236" width="15.44140625" customWidth="1"/>
    <col min="10237" max="10237" width="0.88671875" customWidth="1"/>
    <col min="10238" max="10238" width="12.5546875" customWidth="1"/>
    <col min="10239" max="10239" width="4.44140625" customWidth="1"/>
    <col min="10240" max="10240" width="2.109375" customWidth="1"/>
    <col min="10241" max="10241" width="0.33203125" customWidth="1"/>
    <col min="10242" max="10242" width="0.5546875" customWidth="1"/>
    <col min="10243" max="10243" width="6.44140625" customWidth="1"/>
    <col min="10244" max="10244" width="3.109375" customWidth="1"/>
    <col min="10245" max="10245" width="1.5546875" customWidth="1"/>
    <col min="10246" max="10246" width="3.33203125" customWidth="1"/>
    <col min="10248" max="10248" width="6.88671875" customWidth="1"/>
    <col min="10249" max="10249" width="1.5546875" customWidth="1"/>
    <col min="10250" max="10250" width="4.44140625" customWidth="1"/>
    <col min="10251" max="10251" width="5" customWidth="1"/>
    <col min="10252" max="10252" width="7.33203125" customWidth="1"/>
    <col min="10485" max="10485" width="11.33203125" customWidth="1"/>
    <col min="10486" max="10486" width="2.33203125" customWidth="1"/>
    <col min="10487" max="10490" width="1.33203125" customWidth="1"/>
    <col min="10491" max="10491" width="0.88671875" customWidth="1"/>
    <col min="10492" max="10492" width="15.44140625" customWidth="1"/>
    <col min="10493" max="10493" width="0.88671875" customWidth="1"/>
    <col min="10494" max="10494" width="12.5546875" customWidth="1"/>
    <col min="10495" max="10495" width="4.44140625" customWidth="1"/>
    <col min="10496" max="10496" width="2.109375" customWidth="1"/>
    <col min="10497" max="10497" width="0.33203125" customWidth="1"/>
    <col min="10498" max="10498" width="0.5546875" customWidth="1"/>
    <col min="10499" max="10499" width="6.44140625" customWidth="1"/>
    <col min="10500" max="10500" width="3.109375" customWidth="1"/>
    <col min="10501" max="10501" width="1.5546875" customWidth="1"/>
    <col min="10502" max="10502" width="3.33203125" customWidth="1"/>
    <col min="10504" max="10504" width="6.88671875" customWidth="1"/>
    <col min="10505" max="10505" width="1.5546875" customWidth="1"/>
    <col min="10506" max="10506" width="4.44140625" customWidth="1"/>
    <col min="10507" max="10507" width="5" customWidth="1"/>
    <col min="10508" max="10508" width="7.33203125" customWidth="1"/>
    <col min="10741" max="10741" width="11.33203125" customWidth="1"/>
    <col min="10742" max="10742" width="2.33203125" customWidth="1"/>
    <col min="10743" max="10746" width="1.33203125" customWidth="1"/>
    <col min="10747" max="10747" width="0.88671875" customWidth="1"/>
    <col min="10748" max="10748" width="15.44140625" customWidth="1"/>
    <col min="10749" max="10749" width="0.88671875" customWidth="1"/>
    <col min="10750" max="10750" width="12.5546875" customWidth="1"/>
    <col min="10751" max="10751" width="4.44140625" customWidth="1"/>
    <col min="10752" max="10752" width="2.109375" customWidth="1"/>
    <col min="10753" max="10753" width="0.33203125" customWidth="1"/>
    <col min="10754" max="10754" width="0.5546875" customWidth="1"/>
    <col min="10755" max="10755" width="6.44140625" customWidth="1"/>
    <col min="10756" max="10756" width="3.109375" customWidth="1"/>
    <col min="10757" max="10757" width="1.5546875" customWidth="1"/>
    <col min="10758" max="10758" width="3.33203125" customWidth="1"/>
    <col min="10760" max="10760" width="6.88671875" customWidth="1"/>
    <col min="10761" max="10761" width="1.5546875" customWidth="1"/>
    <col min="10762" max="10762" width="4.44140625" customWidth="1"/>
    <col min="10763" max="10763" width="5" customWidth="1"/>
    <col min="10764" max="10764" width="7.33203125" customWidth="1"/>
    <col min="10997" max="10997" width="11.33203125" customWidth="1"/>
    <col min="10998" max="10998" width="2.33203125" customWidth="1"/>
    <col min="10999" max="11002" width="1.33203125" customWidth="1"/>
    <col min="11003" max="11003" width="0.88671875" customWidth="1"/>
    <col min="11004" max="11004" width="15.44140625" customWidth="1"/>
    <col min="11005" max="11005" width="0.88671875" customWidth="1"/>
    <col min="11006" max="11006" width="12.5546875" customWidth="1"/>
    <col min="11007" max="11007" width="4.44140625" customWidth="1"/>
    <col min="11008" max="11008" width="2.109375" customWidth="1"/>
    <col min="11009" max="11009" width="0.33203125" customWidth="1"/>
    <col min="11010" max="11010" width="0.5546875" customWidth="1"/>
    <col min="11011" max="11011" width="6.44140625" customWidth="1"/>
    <col min="11012" max="11012" width="3.109375" customWidth="1"/>
    <col min="11013" max="11013" width="1.5546875" customWidth="1"/>
    <col min="11014" max="11014" width="3.33203125" customWidth="1"/>
    <col min="11016" max="11016" width="6.88671875" customWidth="1"/>
    <col min="11017" max="11017" width="1.5546875" customWidth="1"/>
    <col min="11018" max="11018" width="4.44140625" customWidth="1"/>
    <col min="11019" max="11019" width="5" customWidth="1"/>
    <col min="11020" max="11020" width="7.33203125" customWidth="1"/>
    <col min="11253" max="11253" width="11.33203125" customWidth="1"/>
    <col min="11254" max="11254" width="2.33203125" customWidth="1"/>
    <col min="11255" max="11258" width="1.33203125" customWidth="1"/>
    <col min="11259" max="11259" width="0.88671875" customWidth="1"/>
    <col min="11260" max="11260" width="15.44140625" customWidth="1"/>
    <col min="11261" max="11261" width="0.88671875" customWidth="1"/>
    <col min="11262" max="11262" width="12.5546875" customWidth="1"/>
    <col min="11263" max="11263" width="4.44140625" customWidth="1"/>
    <col min="11264" max="11264" width="2.109375" customWidth="1"/>
    <col min="11265" max="11265" width="0.33203125" customWidth="1"/>
    <col min="11266" max="11266" width="0.5546875" customWidth="1"/>
    <col min="11267" max="11267" width="6.44140625" customWidth="1"/>
    <col min="11268" max="11268" width="3.109375" customWidth="1"/>
    <col min="11269" max="11269" width="1.5546875" customWidth="1"/>
    <col min="11270" max="11270" width="3.33203125" customWidth="1"/>
    <col min="11272" max="11272" width="6.88671875" customWidth="1"/>
    <col min="11273" max="11273" width="1.5546875" customWidth="1"/>
    <col min="11274" max="11274" width="4.44140625" customWidth="1"/>
    <col min="11275" max="11275" width="5" customWidth="1"/>
    <col min="11276" max="11276" width="7.33203125" customWidth="1"/>
    <col min="11509" max="11509" width="11.33203125" customWidth="1"/>
    <col min="11510" max="11510" width="2.33203125" customWidth="1"/>
    <col min="11511" max="11514" width="1.33203125" customWidth="1"/>
    <col min="11515" max="11515" width="0.88671875" customWidth="1"/>
    <col min="11516" max="11516" width="15.44140625" customWidth="1"/>
    <col min="11517" max="11517" width="0.88671875" customWidth="1"/>
    <col min="11518" max="11518" width="12.5546875" customWidth="1"/>
    <col min="11519" max="11519" width="4.44140625" customWidth="1"/>
    <col min="11520" max="11520" width="2.109375" customWidth="1"/>
    <col min="11521" max="11521" width="0.33203125" customWidth="1"/>
    <col min="11522" max="11522" width="0.5546875" customWidth="1"/>
    <col min="11523" max="11523" width="6.44140625" customWidth="1"/>
    <col min="11524" max="11524" width="3.109375" customWidth="1"/>
    <col min="11525" max="11525" width="1.5546875" customWidth="1"/>
    <col min="11526" max="11526" width="3.33203125" customWidth="1"/>
    <col min="11528" max="11528" width="6.88671875" customWidth="1"/>
    <col min="11529" max="11529" width="1.5546875" customWidth="1"/>
    <col min="11530" max="11530" width="4.44140625" customWidth="1"/>
    <col min="11531" max="11531" width="5" customWidth="1"/>
    <col min="11532" max="11532" width="7.33203125" customWidth="1"/>
    <col min="11765" max="11765" width="11.33203125" customWidth="1"/>
    <col min="11766" max="11766" width="2.33203125" customWidth="1"/>
    <col min="11767" max="11770" width="1.33203125" customWidth="1"/>
    <col min="11771" max="11771" width="0.88671875" customWidth="1"/>
    <col min="11772" max="11772" width="15.44140625" customWidth="1"/>
    <col min="11773" max="11773" width="0.88671875" customWidth="1"/>
    <col min="11774" max="11774" width="12.5546875" customWidth="1"/>
    <col min="11775" max="11775" width="4.44140625" customWidth="1"/>
    <col min="11776" max="11776" width="2.109375" customWidth="1"/>
    <col min="11777" max="11777" width="0.33203125" customWidth="1"/>
    <col min="11778" max="11778" width="0.5546875" customWidth="1"/>
    <col min="11779" max="11779" width="6.44140625" customWidth="1"/>
    <col min="11780" max="11780" width="3.109375" customWidth="1"/>
    <col min="11781" max="11781" width="1.5546875" customWidth="1"/>
    <col min="11782" max="11782" width="3.33203125" customWidth="1"/>
    <col min="11784" max="11784" width="6.88671875" customWidth="1"/>
    <col min="11785" max="11785" width="1.5546875" customWidth="1"/>
    <col min="11786" max="11786" width="4.44140625" customWidth="1"/>
    <col min="11787" max="11787" width="5" customWidth="1"/>
    <col min="11788" max="11788" width="7.33203125" customWidth="1"/>
    <col min="12021" max="12021" width="11.33203125" customWidth="1"/>
    <col min="12022" max="12022" width="2.33203125" customWidth="1"/>
    <col min="12023" max="12026" width="1.33203125" customWidth="1"/>
    <col min="12027" max="12027" width="0.88671875" customWidth="1"/>
    <col min="12028" max="12028" width="15.44140625" customWidth="1"/>
    <col min="12029" max="12029" width="0.88671875" customWidth="1"/>
    <col min="12030" max="12030" width="12.5546875" customWidth="1"/>
    <col min="12031" max="12031" width="4.44140625" customWidth="1"/>
    <col min="12032" max="12032" width="2.109375" customWidth="1"/>
    <col min="12033" max="12033" width="0.33203125" customWidth="1"/>
    <col min="12034" max="12034" width="0.5546875" customWidth="1"/>
    <col min="12035" max="12035" width="6.44140625" customWidth="1"/>
    <col min="12036" max="12036" width="3.109375" customWidth="1"/>
    <col min="12037" max="12037" width="1.5546875" customWidth="1"/>
    <col min="12038" max="12038" width="3.33203125" customWidth="1"/>
    <col min="12040" max="12040" width="6.88671875" customWidth="1"/>
    <col min="12041" max="12041" width="1.5546875" customWidth="1"/>
    <col min="12042" max="12042" width="4.44140625" customWidth="1"/>
    <col min="12043" max="12043" width="5" customWidth="1"/>
    <col min="12044" max="12044" width="7.33203125" customWidth="1"/>
    <col min="12277" max="12277" width="11.33203125" customWidth="1"/>
    <col min="12278" max="12278" width="2.33203125" customWidth="1"/>
    <col min="12279" max="12282" width="1.33203125" customWidth="1"/>
    <col min="12283" max="12283" width="0.88671875" customWidth="1"/>
    <col min="12284" max="12284" width="15.44140625" customWidth="1"/>
    <col min="12285" max="12285" width="0.88671875" customWidth="1"/>
    <col min="12286" max="12286" width="12.5546875" customWidth="1"/>
    <col min="12287" max="12287" width="4.44140625" customWidth="1"/>
    <col min="12288" max="12288" width="2.109375" customWidth="1"/>
    <col min="12289" max="12289" width="0.33203125" customWidth="1"/>
    <col min="12290" max="12290" width="0.5546875" customWidth="1"/>
    <col min="12291" max="12291" width="6.44140625" customWidth="1"/>
    <col min="12292" max="12292" width="3.109375" customWidth="1"/>
    <col min="12293" max="12293" width="1.5546875" customWidth="1"/>
    <col min="12294" max="12294" width="3.33203125" customWidth="1"/>
    <col min="12296" max="12296" width="6.88671875" customWidth="1"/>
    <col min="12297" max="12297" width="1.5546875" customWidth="1"/>
    <col min="12298" max="12298" width="4.44140625" customWidth="1"/>
    <col min="12299" max="12299" width="5" customWidth="1"/>
    <col min="12300" max="12300" width="7.33203125" customWidth="1"/>
    <col min="12533" max="12533" width="11.33203125" customWidth="1"/>
    <col min="12534" max="12534" width="2.33203125" customWidth="1"/>
    <col min="12535" max="12538" width="1.33203125" customWidth="1"/>
    <col min="12539" max="12539" width="0.88671875" customWidth="1"/>
    <col min="12540" max="12540" width="15.44140625" customWidth="1"/>
    <col min="12541" max="12541" width="0.88671875" customWidth="1"/>
    <col min="12542" max="12542" width="12.5546875" customWidth="1"/>
    <col min="12543" max="12543" width="4.44140625" customWidth="1"/>
    <col min="12544" max="12544" width="2.109375" customWidth="1"/>
    <col min="12545" max="12545" width="0.33203125" customWidth="1"/>
    <col min="12546" max="12546" width="0.5546875" customWidth="1"/>
    <col min="12547" max="12547" width="6.44140625" customWidth="1"/>
    <col min="12548" max="12548" width="3.109375" customWidth="1"/>
    <col min="12549" max="12549" width="1.5546875" customWidth="1"/>
    <col min="12550" max="12550" width="3.33203125" customWidth="1"/>
    <col min="12552" max="12552" width="6.88671875" customWidth="1"/>
    <col min="12553" max="12553" width="1.5546875" customWidth="1"/>
    <col min="12554" max="12554" width="4.44140625" customWidth="1"/>
    <col min="12555" max="12555" width="5" customWidth="1"/>
    <col min="12556" max="12556" width="7.33203125" customWidth="1"/>
    <col min="12789" max="12789" width="11.33203125" customWidth="1"/>
    <col min="12790" max="12790" width="2.33203125" customWidth="1"/>
    <col min="12791" max="12794" width="1.33203125" customWidth="1"/>
    <col min="12795" max="12795" width="0.88671875" customWidth="1"/>
    <col min="12796" max="12796" width="15.44140625" customWidth="1"/>
    <col min="12797" max="12797" width="0.88671875" customWidth="1"/>
    <col min="12798" max="12798" width="12.5546875" customWidth="1"/>
    <col min="12799" max="12799" width="4.44140625" customWidth="1"/>
    <col min="12800" max="12800" width="2.109375" customWidth="1"/>
    <col min="12801" max="12801" width="0.33203125" customWidth="1"/>
    <col min="12802" max="12802" width="0.5546875" customWidth="1"/>
    <col min="12803" max="12803" width="6.44140625" customWidth="1"/>
    <col min="12804" max="12804" width="3.109375" customWidth="1"/>
    <col min="12805" max="12805" width="1.5546875" customWidth="1"/>
    <col min="12806" max="12806" width="3.33203125" customWidth="1"/>
    <col min="12808" max="12808" width="6.88671875" customWidth="1"/>
    <col min="12809" max="12809" width="1.5546875" customWidth="1"/>
    <col min="12810" max="12810" width="4.44140625" customWidth="1"/>
    <col min="12811" max="12811" width="5" customWidth="1"/>
    <col min="12812" max="12812" width="7.33203125" customWidth="1"/>
    <col min="13045" max="13045" width="11.33203125" customWidth="1"/>
    <col min="13046" max="13046" width="2.33203125" customWidth="1"/>
    <col min="13047" max="13050" width="1.33203125" customWidth="1"/>
    <col min="13051" max="13051" width="0.88671875" customWidth="1"/>
    <col min="13052" max="13052" width="15.44140625" customWidth="1"/>
    <col min="13053" max="13053" width="0.88671875" customWidth="1"/>
    <col min="13054" max="13054" width="12.5546875" customWidth="1"/>
    <col min="13055" max="13055" width="4.44140625" customWidth="1"/>
    <col min="13056" max="13056" width="2.109375" customWidth="1"/>
    <col min="13057" max="13057" width="0.33203125" customWidth="1"/>
    <col min="13058" max="13058" width="0.5546875" customWidth="1"/>
    <col min="13059" max="13059" width="6.44140625" customWidth="1"/>
    <col min="13060" max="13060" width="3.109375" customWidth="1"/>
    <col min="13061" max="13061" width="1.5546875" customWidth="1"/>
    <col min="13062" max="13062" width="3.33203125" customWidth="1"/>
    <col min="13064" max="13064" width="6.88671875" customWidth="1"/>
    <col min="13065" max="13065" width="1.5546875" customWidth="1"/>
    <col min="13066" max="13066" width="4.44140625" customWidth="1"/>
    <col min="13067" max="13067" width="5" customWidth="1"/>
    <col min="13068" max="13068" width="7.33203125" customWidth="1"/>
    <col min="13301" max="13301" width="11.33203125" customWidth="1"/>
    <col min="13302" max="13302" width="2.33203125" customWidth="1"/>
    <col min="13303" max="13306" width="1.33203125" customWidth="1"/>
    <col min="13307" max="13307" width="0.88671875" customWidth="1"/>
    <col min="13308" max="13308" width="15.44140625" customWidth="1"/>
    <col min="13309" max="13309" width="0.88671875" customWidth="1"/>
    <col min="13310" max="13310" width="12.5546875" customWidth="1"/>
    <col min="13311" max="13311" width="4.44140625" customWidth="1"/>
    <col min="13312" max="13312" width="2.109375" customWidth="1"/>
    <col min="13313" max="13313" width="0.33203125" customWidth="1"/>
    <col min="13314" max="13314" width="0.5546875" customWidth="1"/>
    <col min="13315" max="13315" width="6.44140625" customWidth="1"/>
    <col min="13316" max="13316" width="3.109375" customWidth="1"/>
    <col min="13317" max="13317" width="1.5546875" customWidth="1"/>
    <col min="13318" max="13318" width="3.33203125" customWidth="1"/>
    <col min="13320" max="13320" width="6.88671875" customWidth="1"/>
    <col min="13321" max="13321" width="1.5546875" customWidth="1"/>
    <col min="13322" max="13322" width="4.44140625" customWidth="1"/>
    <col min="13323" max="13323" width="5" customWidth="1"/>
    <col min="13324" max="13324" width="7.33203125" customWidth="1"/>
    <col min="13557" max="13557" width="11.33203125" customWidth="1"/>
    <col min="13558" max="13558" width="2.33203125" customWidth="1"/>
    <col min="13559" max="13562" width="1.33203125" customWidth="1"/>
    <col min="13563" max="13563" width="0.88671875" customWidth="1"/>
    <col min="13564" max="13564" width="15.44140625" customWidth="1"/>
    <col min="13565" max="13565" width="0.88671875" customWidth="1"/>
    <col min="13566" max="13566" width="12.5546875" customWidth="1"/>
    <col min="13567" max="13567" width="4.44140625" customWidth="1"/>
    <col min="13568" max="13568" width="2.109375" customWidth="1"/>
    <col min="13569" max="13569" width="0.33203125" customWidth="1"/>
    <col min="13570" max="13570" width="0.5546875" customWidth="1"/>
    <col min="13571" max="13571" width="6.44140625" customWidth="1"/>
    <col min="13572" max="13572" width="3.109375" customWidth="1"/>
    <col min="13573" max="13573" width="1.5546875" customWidth="1"/>
    <col min="13574" max="13574" width="3.33203125" customWidth="1"/>
    <col min="13576" max="13576" width="6.88671875" customWidth="1"/>
    <col min="13577" max="13577" width="1.5546875" customWidth="1"/>
    <col min="13578" max="13578" width="4.44140625" customWidth="1"/>
    <col min="13579" max="13579" width="5" customWidth="1"/>
    <col min="13580" max="13580" width="7.33203125" customWidth="1"/>
    <col min="13813" max="13813" width="11.33203125" customWidth="1"/>
    <col min="13814" max="13814" width="2.33203125" customWidth="1"/>
    <col min="13815" max="13818" width="1.33203125" customWidth="1"/>
    <col min="13819" max="13819" width="0.88671875" customWidth="1"/>
    <col min="13820" max="13820" width="15.44140625" customWidth="1"/>
    <col min="13821" max="13821" width="0.88671875" customWidth="1"/>
    <col min="13822" max="13822" width="12.5546875" customWidth="1"/>
    <col min="13823" max="13823" width="4.44140625" customWidth="1"/>
    <col min="13824" max="13824" width="2.109375" customWidth="1"/>
    <col min="13825" max="13825" width="0.33203125" customWidth="1"/>
    <col min="13826" max="13826" width="0.5546875" customWidth="1"/>
    <col min="13827" max="13827" width="6.44140625" customWidth="1"/>
    <col min="13828" max="13828" width="3.109375" customWidth="1"/>
    <col min="13829" max="13829" width="1.5546875" customWidth="1"/>
    <col min="13830" max="13830" width="3.33203125" customWidth="1"/>
    <col min="13832" max="13832" width="6.88671875" customWidth="1"/>
    <col min="13833" max="13833" width="1.5546875" customWidth="1"/>
    <col min="13834" max="13834" width="4.44140625" customWidth="1"/>
    <col min="13835" max="13835" width="5" customWidth="1"/>
    <col min="13836" max="13836" width="7.33203125" customWidth="1"/>
    <col min="14069" max="14069" width="11.33203125" customWidth="1"/>
    <col min="14070" max="14070" width="2.33203125" customWidth="1"/>
    <col min="14071" max="14074" width="1.33203125" customWidth="1"/>
    <col min="14075" max="14075" width="0.88671875" customWidth="1"/>
    <col min="14076" max="14076" width="15.44140625" customWidth="1"/>
    <col min="14077" max="14077" width="0.88671875" customWidth="1"/>
    <col min="14078" max="14078" width="12.5546875" customWidth="1"/>
    <col min="14079" max="14079" width="4.44140625" customWidth="1"/>
    <col min="14080" max="14080" width="2.109375" customWidth="1"/>
    <col min="14081" max="14081" width="0.33203125" customWidth="1"/>
    <col min="14082" max="14082" width="0.5546875" customWidth="1"/>
    <col min="14083" max="14083" width="6.44140625" customWidth="1"/>
    <col min="14084" max="14084" width="3.109375" customWidth="1"/>
    <col min="14085" max="14085" width="1.5546875" customWidth="1"/>
    <col min="14086" max="14086" width="3.33203125" customWidth="1"/>
    <col min="14088" max="14088" width="6.88671875" customWidth="1"/>
    <col min="14089" max="14089" width="1.5546875" customWidth="1"/>
    <col min="14090" max="14090" width="4.44140625" customWidth="1"/>
    <col min="14091" max="14091" width="5" customWidth="1"/>
    <col min="14092" max="14092" width="7.33203125" customWidth="1"/>
    <col min="14325" max="14325" width="11.33203125" customWidth="1"/>
    <col min="14326" max="14326" width="2.33203125" customWidth="1"/>
    <col min="14327" max="14330" width="1.33203125" customWidth="1"/>
    <col min="14331" max="14331" width="0.88671875" customWidth="1"/>
    <col min="14332" max="14332" width="15.44140625" customWidth="1"/>
    <col min="14333" max="14333" width="0.88671875" customWidth="1"/>
    <col min="14334" max="14334" width="12.5546875" customWidth="1"/>
    <col min="14335" max="14335" width="4.44140625" customWidth="1"/>
    <col min="14336" max="14336" width="2.109375" customWidth="1"/>
    <col min="14337" max="14337" width="0.33203125" customWidth="1"/>
    <col min="14338" max="14338" width="0.5546875" customWidth="1"/>
    <col min="14339" max="14339" width="6.44140625" customWidth="1"/>
    <col min="14340" max="14340" width="3.109375" customWidth="1"/>
    <col min="14341" max="14341" width="1.5546875" customWidth="1"/>
    <col min="14342" max="14342" width="3.33203125" customWidth="1"/>
    <col min="14344" max="14344" width="6.88671875" customWidth="1"/>
    <col min="14345" max="14345" width="1.5546875" customWidth="1"/>
    <col min="14346" max="14346" width="4.44140625" customWidth="1"/>
    <col min="14347" max="14347" width="5" customWidth="1"/>
    <col min="14348" max="14348" width="7.33203125" customWidth="1"/>
    <col min="14581" max="14581" width="11.33203125" customWidth="1"/>
    <col min="14582" max="14582" width="2.33203125" customWidth="1"/>
    <col min="14583" max="14586" width="1.33203125" customWidth="1"/>
    <col min="14587" max="14587" width="0.88671875" customWidth="1"/>
    <col min="14588" max="14588" width="15.44140625" customWidth="1"/>
    <col min="14589" max="14589" width="0.88671875" customWidth="1"/>
    <col min="14590" max="14590" width="12.5546875" customWidth="1"/>
    <col min="14591" max="14591" width="4.44140625" customWidth="1"/>
    <col min="14592" max="14592" width="2.109375" customWidth="1"/>
    <col min="14593" max="14593" width="0.33203125" customWidth="1"/>
    <col min="14594" max="14594" width="0.5546875" customWidth="1"/>
    <col min="14595" max="14595" width="6.44140625" customWidth="1"/>
    <col min="14596" max="14596" width="3.109375" customWidth="1"/>
    <col min="14597" max="14597" width="1.5546875" customWidth="1"/>
    <col min="14598" max="14598" width="3.33203125" customWidth="1"/>
    <col min="14600" max="14600" width="6.88671875" customWidth="1"/>
    <col min="14601" max="14601" width="1.5546875" customWidth="1"/>
    <col min="14602" max="14602" width="4.44140625" customWidth="1"/>
    <col min="14603" max="14603" width="5" customWidth="1"/>
    <col min="14604" max="14604" width="7.33203125" customWidth="1"/>
    <col min="14837" max="14837" width="11.33203125" customWidth="1"/>
    <col min="14838" max="14838" width="2.33203125" customWidth="1"/>
    <col min="14839" max="14842" width="1.33203125" customWidth="1"/>
    <col min="14843" max="14843" width="0.88671875" customWidth="1"/>
    <col min="14844" max="14844" width="15.44140625" customWidth="1"/>
    <col min="14845" max="14845" width="0.88671875" customWidth="1"/>
    <col min="14846" max="14846" width="12.5546875" customWidth="1"/>
    <col min="14847" max="14847" width="4.44140625" customWidth="1"/>
    <col min="14848" max="14848" width="2.109375" customWidth="1"/>
    <col min="14849" max="14849" width="0.33203125" customWidth="1"/>
    <col min="14850" max="14850" width="0.5546875" customWidth="1"/>
    <col min="14851" max="14851" width="6.44140625" customWidth="1"/>
    <col min="14852" max="14852" width="3.109375" customWidth="1"/>
    <col min="14853" max="14853" width="1.5546875" customWidth="1"/>
    <col min="14854" max="14854" width="3.33203125" customWidth="1"/>
    <col min="14856" max="14856" width="6.88671875" customWidth="1"/>
    <col min="14857" max="14857" width="1.5546875" customWidth="1"/>
    <col min="14858" max="14858" width="4.44140625" customWidth="1"/>
    <col min="14859" max="14859" width="5" customWidth="1"/>
    <col min="14860" max="14860" width="7.33203125" customWidth="1"/>
    <col min="15093" max="15093" width="11.33203125" customWidth="1"/>
    <col min="15094" max="15094" width="2.33203125" customWidth="1"/>
    <col min="15095" max="15098" width="1.33203125" customWidth="1"/>
    <col min="15099" max="15099" width="0.88671875" customWidth="1"/>
    <col min="15100" max="15100" width="15.44140625" customWidth="1"/>
    <col min="15101" max="15101" width="0.88671875" customWidth="1"/>
    <col min="15102" max="15102" width="12.5546875" customWidth="1"/>
    <col min="15103" max="15103" width="4.44140625" customWidth="1"/>
    <col min="15104" max="15104" width="2.109375" customWidth="1"/>
    <col min="15105" max="15105" width="0.33203125" customWidth="1"/>
    <col min="15106" max="15106" width="0.5546875" customWidth="1"/>
    <col min="15107" max="15107" width="6.44140625" customWidth="1"/>
    <col min="15108" max="15108" width="3.109375" customWidth="1"/>
    <col min="15109" max="15109" width="1.5546875" customWidth="1"/>
    <col min="15110" max="15110" width="3.33203125" customWidth="1"/>
    <col min="15112" max="15112" width="6.88671875" customWidth="1"/>
    <col min="15113" max="15113" width="1.5546875" customWidth="1"/>
    <col min="15114" max="15114" width="4.44140625" customWidth="1"/>
    <col min="15115" max="15115" width="5" customWidth="1"/>
    <col min="15116" max="15116" width="7.33203125" customWidth="1"/>
    <col min="15349" max="15349" width="11.33203125" customWidth="1"/>
    <col min="15350" max="15350" width="2.33203125" customWidth="1"/>
    <col min="15351" max="15354" width="1.33203125" customWidth="1"/>
    <col min="15355" max="15355" width="0.88671875" customWidth="1"/>
    <col min="15356" max="15356" width="15.44140625" customWidth="1"/>
    <col min="15357" max="15357" width="0.88671875" customWidth="1"/>
    <col min="15358" max="15358" width="12.5546875" customWidth="1"/>
    <col min="15359" max="15359" width="4.44140625" customWidth="1"/>
    <col min="15360" max="15360" width="2.109375" customWidth="1"/>
    <col min="15361" max="15361" width="0.33203125" customWidth="1"/>
    <col min="15362" max="15362" width="0.5546875" customWidth="1"/>
    <col min="15363" max="15363" width="6.44140625" customWidth="1"/>
    <col min="15364" max="15364" width="3.109375" customWidth="1"/>
    <col min="15365" max="15365" width="1.5546875" customWidth="1"/>
    <col min="15366" max="15366" width="3.33203125" customWidth="1"/>
    <col min="15368" max="15368" width="6.88671875" customWidth="1"/>
    <col min="15369" max="15369" width="1.5546875" customWidth="1"/>
    <col min="15370" max="15370" width="4.44140625" customWidth="1"/>
    <col min="15371" max="15371" width="5" customWidth="1"/>
    <col min="15372" max="15372" width="7.33203125" customWidth="1"/>
    <col min="15605" max="15605" width="11.33203125" customWidth="1"/>
    <col min="15606" max="15606" width="2.33203125" customWidth="1"/>
    <col min="15607" max="15610" width="1.33203125" customWidth="1"/>
    <col min="15611" max="15611" width="0.88671875" customWidth="1"/>
    <col min="15612" max="15612" width="15.44140625" customWidth="1"/>
    <col min="15613" max="15613" width="0.88671875" customWidth="1"/>
    <col min="15614" max="15614" width="12.5546875" customWidth="1"/>
    <col min="15615" max="15615" width="4.44140625" customWidth="1"/>
    <col min="15616" max="15616" width="2.109375" customWidth="1"/>
    <col min="15617" max="15617" width="0.33203125" customWidth="1"/>
    <col min="15618" max="15618" width="0.5546875" customWidth="1"/>
    <col min="15619" max="15619" width="6.44140625" customWidth="1"/>
    <col min="15620" max="15620" width="3.109375" customWidth="1"/>
    <col min="15621" max="15621" width="1.5546875" customWidth="1"/>
    <col min="15622" max="15622" width="3.33203125" customWidth="1"/>
    <col min="15624" max="15624" width="6.88671875" customWidth="1"/>
    <col min="15625" max="15625" width="1.5546875" customWidth="1"/>
    <col min="15626" max="15626" width="4.44140625" customWidth="1"/>
    <col min="15627" max="15627" width="5" customWidth="1"/>
    <col min="15628" max="15628" width="7.33203125" customWidth="1"/>
    <col min="15861" max="15861" width="11.33203125" customWidth="1"/>
    <col min="15862" max="15862" width="2.33203125" customWidth="1"/>
    <col min="15863" max="15866" width="1.33203125" customWidth="1"/>
    <col min="15867" max="15867" width="0.88671875" customWidth="1"/>
    <col min="15868" max="15868" width="15.44140625" customWidth="1"/>
    <col min="15869" max="15869" width="0.88671875" customWidth="1"/>
    <col min="15870" max="15870" width="12.5546875" customWidth="1"/>
    <col min="15871" max="15871" width="4.44140625" customWidth="1"/>
    <col min="15872" max="15872" width="2.109375" customWidth="1"/>
    <col min="15873" max="15873" width="0.33203125" customWidth="1"/>
    <col min="15874" max="15874" width="0.5546875" customWidth="1"/>
    <col min="15875" max="15875" width="6.44140625" customWidth="1"/>
    <col min="15876" max="15876" width="3.109375" customWidth="1"/>
    <col min="15877" max="15877" width="1.5546875" customWidth="1"/>
    <col min="15878" max="15878" width="3.33203125" customWidth="1"/>
    <col min="15880" max="15880" width="6.88671875" customWidth="1"/>
    <col min="15881" max="15881" width="1.5546875" customWidth="1"/>
    <col min="15882" max="15882" width="4.44140625" customWidth="1"/>
    <col min="15883" max="15883" width="5" customWidth="1"/>
    <col min="15884" max="15884" width="7.33203125" customWidth="1"/>
    <col min="16117" max="16117" width="11.33203125" customWidth="1"/>
    <col min="16118" max="16118" width="2.33203125" customWidth="1"/>
    <col min="16119" max="16122" width="1.33203125" customWidth="1"/>
    <col min="16123" max="16123" width="0.88671875" customWidth="1"/>
    <col min="16124" max="16124" width="15.44140625" customWidth="1"/>
    <col min="16125" max="16125" width="0.88671875" customWidth="1"/>
    <col min="16126" max="16126" width="12.5546875" customWidth="1"/>
    <col min="16127" max="16127" width="4.44140625" customWidth="1"/>
    <col min="16128" max="16128" width="2.109375" customWidth="1"/>
    <col min="16129" max="16129" width="0.33203125" customWidth="1"/>
    <col min="16130" max="16130" width="0.5546875" customWidth="1"/>
    <col min="16131" max="16131" width="6.44140625" customWidth="1"/>
    <col min="16132" max="16132" width="3.109375" customWidth="1"/>
    <col min="16133" max="16133" width="1.5546875" customWidth="1"/>
    <col min="16134" max="16134" width="3.33203125" customWidth="1"/>
    <col min="16136" max="16136" width="6.88671875" customWidth="1"/>
    <col min="16137" max="16137" width="1.5546875" customWidth="1"/>
    <col min="16138" max="16138" width="4.44140625" customWidth="1"/>
    <col min="16139" max="16139" width="5" customWidth="1"/>
    <col min="16140" max="16140" width="7.33203125" customWidth="1"/>
  </cols>
  <sheetData>
    <row r="1" spans="1:12" x14ac:dyDescent="0.3">
      <c r="A1" s="82" t="s">
        <v>339</v>
      </c>
      <c r="B1" s="83" t="s">
        <v>340</v>
      </c>
      <c r="C1" s="84"/>
      <c r="D1" s="84"/>
      <c r="E1" s="84"/>
      <c r="F1" s="84"/>
      <c r="G1" s="84"/>
      <c r="H1" s="5" t="s">
        <v>341</v>
      </c>
      <c r="I1" s="5" t="s">
        <v>342</v>
      </c>
      <c r="J1" s="5" t="s">
        <v>343</v>
      </c>
      <c r="K1" s="5" t="s">
        <v>344</v>
      </c>
      <c r="L1" s="85"/>
    </row>
    <row r="3" spans="1:12" x14ac:dyDescent="0.3">
      <c r="A3" s="86" t="s">
        <v>345</v>
      </c>
      <c r="B3" s="87"/>
      <c r="C3" s="87"/>
      <c r="D3" s="87"/>
      <c r="E3" s="87"/>
      <c r="F3" s="87"/>
      <c r="G3" s="87"/>
      <c r="H3" s="6"/>
      <c r="I3" s="6"/>
      <c r="J3" s="6"/>
      <c r="K3" s="6"/>
      <c r="L3" s="87"/>
    </row>
    <row r="4" spans="1:12" x14ac:dyDescent="0.3">
      <c r="A4" s="88" t="s">
        <v>21</v>
      </c>
      <c r="B4" s="89" t="s">
        <v>346</v>
      </c>
      <c r="C4" s="90"/>
      <c r="D4" s="90"/>
      <c r="E4" s="90"/>
      <c r="F4" s="90"/>
      <c r="G4" s="90"/>
      <c r="H4" s="1">
        <v>62908314.159999996</v>
      </c>
      <c r="I4" s="1">
        <v>14840317.51</v>
      </c>
      <c r="J4" s="1">
        <v>15452034.67</v>
      </c>
      <c r="K4" s="1">
        <v>62296597</v>
      </c>
      <c r="L4" s="91"/>
    </row>
    <row r="5" spans="1:12" x14ac:dyDescent="0.3">
      <c r="A5" s="88" t="s">
        <v>347</v>
      </c>
      <c r="B5" s="92" t="s">
        <v>348</v>
      </c>
      <c r="C5" s="89" t="s">
        <v>349</v>
      </c>
      <c r="D5" s="90"/>
      <c r="E5" s="90"/>
      <c r="F5" s="90"/>
      <c r="G5" s="90"/>
      <c r="H5" s="1">
        <v>49651343.869999997</v>
      </c>
      <c r="I5" s="1">
        <v>13991143.300000001</v>
      </c>
      <c r="J5" s="1">
        <v>14846466.08</v>
      </c>
      <c r="K5" s="1">
        <v>48796021.090000004</v>
      </c>
      <c r="L5" s="91"/>
    </row>
    <row r="6" spans="1:12" x14ac:dyDescent="0.3">
      <c r="A6" s="88" t="s">
        <v>350</v>
      </c>
      <c r="B6" s="80" t="s">
        <v>348</v>
      </c>
      <c r="C6" s="81"/>
      <c r="D6" s="89" t="s">
        <v>351</v>
      </c>
      <c r="E6" s="90"/>
      <c r="F6" s="90"/>
      <c r="G6" s="90"/>
      <c r="H6" s="1">
        <v>48794519.68</v>
      </c>
      <c r="I6" s="1">
        <v>13028787.01</v>
      </c>
      <c r="J6" s="1">
        <v>13846522.52</v>
      </c>
      <c r="K6" s="1">
        <v>47976784.170000002</v>
      </c>
      <c r="L6" s="91"/>
    </row>
    <row r="7" spans="1:12" x14ac:dyDescent="0.3">
      <c r="A7" s="88" t="s">
        <v>352</v>
      </c>
      <c r="B7" s="80" t="s">
        <v>348</v>
      </c>
      <c r="C7" s="81"/>
      <c r="D7" s="81"/>
      <c r="E7" s="89" t="s">
        <v>351</v>
      </c>
      <c r="F7" s="90"/>
      <c r="G7" s="90"/>
      <c r="H7" s="1">
        <v>48794519.68</v>
      </c>
      <c r="I7" s="1">
        <v>13028787.01</v>
      </c>
      <c r="J7" s="1">
        <v>13846522.52</v>
      </c>
      <c r="K7" s="1">
        <v>47976784.170000002</v>
      </c>
      <c r="L7" s="91"/>
    </row>
    <row r="8" spans="1:12" x14ac:dyDescent="0.3">
      <c r="A8" s="88" t="s">
        <v>353</v>
      </c>
      <c r="B8" s="80" t="s">
        <v>348</v>
      </c>
      <c r="C8" s="81"/>
      <c r="D8" s="81"/>
      <c r="E8" s="81"/>
      <c r="F8" s="89" t="s">
        <v>354</v>
      </c>
      <c r="G8" s="90"/>
      <c r="H8" s="1">
        <v>5000</v>
      </c>
      <c r="I8" s="1">
        <v>6665.5</v>
      </c>
      <c r="J8" s="1">
        <v>6665.5</v>
      </c>
      <c r="K8" s="1">
        <v>5000</v>
      </c>
      <c r="L8" s="91"/>
    </row>
    <row r="9" spans="1:12" x14ac:dyDescent="0.3">
      <c r="A9" s="93" t="s">
        <v>355</v>
      </c>
      <c r="B9" s="80" t="s">
        <v>348</v>
      </c>
      <c r="C9" s="81"/>
      <c r="D9" s="81"/>
      <c r="E9" s="81"/>
      <c r="F9" s="81"/>
      <c r="G9" s="94" t="s">
        <v>356</v>
      </c>
      <c r="H9" s="3">
        <v>5000</v>
      </c>
      <c r="I9" s="3">
        <v>6665.5</v>
      </c>
      <c r="J9" s="3">
        <v>6665.5</v>
      </c>
      <c r="K9" s="3">
        <v>5000</v>
      </c>
      <c r="L9" s="95"/>
    </row>
    <row r="10" spans="1:12" x14ac:dyDescent="0.3">
      <c r="A10" s="96" t="s">
        <v>348</v>
      </c>
      <c r="B10" s="80" t="s">
        <v>348</v>
      </c>
      <c r="C10" s="81"/>
      <c r="D10" s="81"/>
      <c r="E10" s="81"/>
      <c r="F10" s="81"/>
      <c r="G10" s="97" t="s">
        <v>348</v>
      </c>
      <c r="H10" s="2"/>
      <c r="I10" s="2"/>
      <c r="J10" s="2"/>
      <c r="K10" s="2"/>
      <c r="L10" s="98"/>
    </row>
    <row r="11" spans="1:12" x14ac:dyDescent="0.3">
      <c r="A11" s="88" t="s">
        <v>357</v>
      </c>
      <c r="B11" s="80" t="s">
        <v>348</v>
      </c>
      <c r="C11" s="81"/>
      <c r="D11" s="81"/>
      <c r="E11" s="81"/>
      <c r="F11" s="89" t="s">
        <v>358</v>
      </c>
      <c r="G11" s="90"/>
      <c r="H11" s="1">
        <v>1134.5999999999999</v>
      </c>
      <c r="I11" s="1">
        <v>8206595.3799999999</v>
      </c>
      <c r="J11" s="1">
        <v>8206725.9400000004</v>
      </c>
      <c r="K11" s="1">
        <v>1004.04</v>
      </c>
      <c r="L11" s="91"/>
    </row>
    <row r="12" spans="1:12" x14ac:dyDescent="0.3">
      <c r="A12" s="93" t="s">
        <v>359</v>
      </c>
      <c r="B12" s="80" t="s">
        <v>348</v>
      </c>
      <c r="C12" s="81"/>
      <c r="D12" s="81"/>
      <c r="E12" s="81"/>
      <c r="F12" s="81"/>
      <c r="G12" s="94" t="s">
        <v>360</v>
      </c>
      <c r="H12" s="3">
        <v>257.23</v>
      </c>
      <c r="I12" s="3">
        <v>8128136.3300000001</v>
      </c>
      <c r="J12" s="3">
        <v>8128153.9400000004</v>
      </c>
      <c r="K12" s="3">
        <v>239.62</v>
      </c>
      <c r="L12" s="95"/>
    </row>
    <row r="13" spans="1:12" x14ac:dyDescent="0.3">
      <c r="A13" s="93" t="s">
        <v>361</v>
      </c>
      <c r="B13" s="80" t="s">
        <v>348</v>
      </c>
      <c r="C13" s="81"/>
      <c r="D13" s="81"/>
      <c r="E13" s="81"/>
      <c r="F13" s="81"/>
      <c r="G13" s="94" t="s">
        <v>362</v>
      </c>
      <c r="H13" s="3">
        <v>349.91</v>
      </c>
      <c r="I13" s="3">
        <v>0</v>
      </c>
      <c r="J13" s="3">
        <v>0</v>
      </c>
      <c r="K13" s="3">
        <v>349.91</v>
      </c>
      <c r="L13" s="95"/>
    </row>
    <row r="14" spans="1:12" x14ac:dyDescent="0.3">
      <c r="A14" s="93" t="s">
        <v>363</v>
      </c>
      <c r="B14" s="80" t="s">
        <v>348</v>
      </c>
      <c r="C14" s="81"/>
      <c r="D14" s="81"/>
      <c r="E14" s="81"/>
      <c r="F14" s="81"/>
      <c r="G14" s="94" t="s">
        <v>364</v>
      </c>
      <c r="H14" s="3">
        <v>494.45</v>
      </c>
      <c r="I14" s="3">
        <v>77856.009999999995</v>
      </c>
      <c r="J14" s="3">
        <v>78000</v>
      </c>
      <c r="K14" s="3">
        <v>350.46</v>
      </c>
      <c r="L14" s="95"/>
    </row>
    <row r="15" spans="1:12" x14ac:dyDescent="0.3">
      <c r="A15" s="93" t="s">
        <v>365</v>
      </c>
      <c r="B15" s="80" t="s">
        <v>348</v>
      </c>
      <c r="C15" s="81"/>
      <c r="D15" s="81"/>
      <c r="E15" s="81"/>
      <c r="F15" s="81"/>
      <c r="G15" s="94" t="s">
        <v>366</v>
      </c>
      <c r="H15" s="3">
        <v>33.01</v>
      </c>
      <c r="I15" s="3">
        <v>603.04</v>
      </c>
      <c r="J15" s="3">
        <v>572</v>
      </c>
      <c r="K15" s="3">
        <v>64.05</v>
      </c>
      <c r="L15" s="95"/>
    </row>
    <row r="16" spans="1:12" x14ac:dyDescent="0.3">
      <c r="A16" s="96" t="s">
        <v>348</v>
      </c>
      <c r="B16" s="80" t="s">
        <v>348</v>
      </c>
      <c r="C16" s="81"/>
      <c r="D16" s="81"/>
      <c r="E16" s="81"/>
      <c r="F16" s="81"/>
      <c r="G16" s="97" t="s">
        <v>348</v>
      </c>
      <c r="H16" s="2"/>
      <c r="I16" s="2"/>
      <c r="J16" s="2"/>
      <c r="K16" s="2"/>
      <c r="L16" s="98"/>
    </row>
    <row r="17" spans="1:12" x14ac:dyDescent="0.3">
      <c r="A17" s="88" t="s">
        <v>367</v>
      </c>
      <c r="B17" s="80" t="s">
        <v>348</v>
      </c>
      <c r="C17" s="81"/>
      <c r="D17" s="81"/>
      <c r="E17" s="81"/>
      <c r="F17" s="89" t="s">
        <v>368</v>
      </c>
      <c r="G17" s="90"/>
      <c r="H17" s="1">
        <v>0</v>
      </c>
      <c r="I17" s="1">
        <v>1027425.52</v>
      </c>
      <c r="J17" s="1">
        <v>1027425.52</v>
      </c>
      <c r="K17" s="1">
        <v>0</v>
      </c>
      <c r="L17" s="91"/>
    </row>
    <row r="18" spans="1:12" x14ac:dyDescent="0.3">
      <c r="A18" s="93" t="s">
        <v>896</v>
      </c>
      <c r="B18" s="80" t="s">
        <v>348</v>
      </c>
      <c r="C18" s="81"/>
      <c r="D18" s="81"/>
      <c r="E18" s="81"/>
      <c r="F18" s="81"/>
      <c r="G18" s="94" t="s">
        <v>897</v>
      </c>
      <c r="H18" s="3">
        <v>0</v>
      </c>
      <c r="I18" s="3">
        <v>513712.76</v>
      </c>
      <c r="J18" s="3">
        <v>513712.76</v>
      </c>
      <c r="K18" s="3">
        <v>0</v>
      </c>
      <c r="L18" s="95"/>
    </row>
    <row r="19" spans="1:12" x14ac:dyDescent="0.3">
      <c r="A19" s="93" t="s">
        <v>901</v>
      </c>
      <c r="B19" s="80" t="s">
        <v>348</v>
      </c>
      <c r="C19" s="81"/>
      <c r="D19" s="81"/>
      <c r="E19" s="81"/>
      <c r="F19" s="81"/>
      <c r="G19" s="94" t="s">
        <v>902</v>
      </c>
      <c r="H19" s="3">
        <v>0</v>
      </c>
      <c r="I19" s="3">
        <v>513712.76</v>
      </c>
      <c r="J19" s="3">
        <v>513712.76</v>
      </c>
      <c r="K19" s="3">
        <v>0</v>
      </c>
      <c r="L19" s="95"/>
    </row>
    <row r="20" spans="1:12" x14ac:dyDescent="0.3">
      <c r="A20" s="96" t="s">
        <v>348</v>
      </c>
      <c r="B20" s="80" t="s">
        <v>348</v>
      </c>
      <c r="C20" s="81"/>
      <c r="D20" s="81"/>
      <c r="E20" s="81"/>
      <c r="F20" s="81"/>
      <c r="G20" s="97" t="s">
        <v>348</v>
      </c>
      <c r="H20" s="2"/>
      <c r="I20" s="2"/>
      <c r="J20" s="2"/>
      <c r="K20" s="2"/>
      <c r="L20" s="98"/>
    </row>
    <row r="21" spans="1:12" x14ac:dyDescent="0.3">
      <c r="A21" s="88" t="s">
        <v>371</v>
      </c>
      <c r="B21" s="80" t="s">
        <v>348</v>
      </c>
      <c r="C21" s="81"/>
      <c r="D21" s="81"/>
      <c r="E21" s="81"/>
      <c r="F21" s="89" t="s">
        <v>372</v>
      </c>
      <c r="G21" s="90"/>
      <c r="H21" s="1">
        <v>48276723.18</v>
      </c>
      <c r="I21" s="1">
        <v>3258787.9</v>
      </c>
      <c r="J21" s="1">
        <v>4078606.37</v>
      </c>
      <c r="K21" s="1">
        <v>47456904.710000001</v>
      </c>
      <c r="L21" s="91"/>
    </row>
    <row r="22" spans="1:12" x14ac:dyDescent="0.3">
      <c r="A22" s="93" t="s">
        <v>373</v>
      </c>
      <c r="B22" s="80" t="s">
        <v>348</v>
      </c>
      <c r="C22" s="81"/>
      <c r="D22" s="81"/>
      <c r="E22" s="81"/>
      <c r="F22" s="81"/>
      <c r="G22" s="94" t="s">
        <v>374</v>
      </c>
      <c r="H22" s="3">
        <v>41096243.25</v>
      </c>
      <c r="I22" s="3">
        <v>3123085.38</v>
      </c>
      <c r="J22" s="3">
        <v>4030582.45</v>
      </c>
      <c r="K22" s="3">
        <v>40188746.18</v>
      </c>
      <c r="L22" s="95"/>
    </row>
    <row r="23" spans="1:12" x14ac:dyDescent="0.3">
      <c r="A23" s="93" t="s">
        <v>375</v>
      </c>
      <c r="B23" s="80" t="s">
        <v>348</v>
      </c>
      <c r="C23" s="81"/>
      <c r="D23" s="81"/>
      <c r="E23" s="81"/>
      <c r="F23" s="81"/>
      <c r="G23" s="94" t="s">
        <v>376</v>
      </c>
      <c r="H23" s="3">
        <v>4659138.41</v>
      </c>
      <c r="I23" s="3">
        <v>37132.49</v>
      </c>
      <c r="J23" s="3">
        <v>5375.36</v>
      </c>
      <c r="K23" s="3">
        <v>4690895.54</v>
      </c>
      <c r="L23" s="95"/>
    </row>
    <row r="24" spans="1:12" x14ac:dyDescent="0.3">
      <c r="A24" s="93" t="s">
        <v>377</v>
      </c>
      <c r="B24" s="80" t="s">
        <v>348</v>
      </c>
      <c r="C24" s="81"/>
      <c r="D24" s="81"/>
      <c r="E24" s="81"/>
      <c r="F24" s="81"/>
      <c r="G24" s="94" t="s">
        <v>378</v>
      </c>
      <c r="H24" s="3">
        <v>2499327.04</v>
      </c>
      <c r="I24" s="3">
        <v>97895.75</v>
      </c>
      <c r="J24" s="3">
        <v>42014.46</v>
      </c>
      <c r="K24" s="3">
        <v>2555208.33</v>
      </c>
      <c r="L24" s="95"/>
    </row>
    <row r="25" spans="1:12" x14ac:dyDescent="0.3">
      <c r="A25" s="93" t="s">
        <v>379</v>
      </c>
      <c r="B25" s="80" t="s">
        <v>348</v>
      </c>
      <c r="C25" s="81"/>
      <c r="D25" s="81"/>
      <c r="E25" s="81"/>
      <c r="F25" s="81"/>
      <c r="G25" s="94" t="s">
        <v>380</v>
      </c>
      <c r="H25" s="3">
        <v>22014.48</v>
      </c>
      <c r="I25" s="3">
        <v>674.28</v>
      </c>
      <c r="J25" s="3">
        <v>634.1</v>
      </c>
      <c r="K25" s="3">
        <v>22054.66</v>
      </c>
      <c r="L25" s="95"/>
    </row>
    <row r="26" spans="1:12" x14ac:dyDescent="0.3">
      <c r="A26" s="96" t="s">
        <v>348</v>
      </c>
      <c r="B26" s="80" t="s">
        <v>348</v>
      </c>
      <c r="C26" s="81"/>
      <c r="D26" s="81"/>
      <c r="E26" s="81"/>
      <c r="F26" s="81"/>
      <c r="G26" s="97" t="s">
        <v>348</v>
      </c>
      <c r="H26" s="2"/>
      <c r="I26" s="2"/>
      <c r="J26" s="2"/>
      <c r="K26" s="2"/>
      <c r="L26" s="98"/>
    </row>
    <row r="27" spans="1:12" x14ac:dyDescent="0.3">
      <c r="A27" s="88" t="s">
        <v>381</v>
      </c>
      <c r="B27" s="80" t="s">
        <v>348</v>
      </c>
      <c r="C27" s="81"/>
      <c r="D27" s="81"/>
      <c r="E27" s="81"/>
      <c r="F27" s="89" t="s">
        <v>382</v>
      </c>
      <c r="G27" s="90"/>
      <c r="H27" s="1">
        <v>511661.9</v>
      </c>
      <c r="I27" s="1">
        <v>516819.42</v>
      </c>
      <c r="J27" s="1">
        <v>514605.9</v>
      </c>
      <c r="K27" s="1">
        <v>513875.42</v>
      </c>
      <c r="L27" s="91"/>
    </row>
    <row r="28" spans="1:12" x14ac:dyDescent="0.3">
      <c r="A28" s="93" t="s">
        <v>898</v>
      </c>
      <c r="B28" s="80" t="s">
        <v>348</v>
      </c>
      <c r="C28" s="81"/>
      <c r="D28" s="81"/>
      <c r="E28" s="81"/>
      <c r="F28" s="81"/>
      <c r="G28" s="94" t="s">
        <v>899</v>
      </c>
      <c r="H28" s="3">
        <v>511661.9</v>
      </c>
      <c r="I28" s="3">
        <v>2944</v>
      </c>
      <c r="J28" s="3">
        <v>514605.9</v>
      </c>
      <c r="K28" s="3">
        <v>0</v>
      </c>
      <c r="L28" s="95"/>
    </row>
    <row r="29" spans="1:12" x14ac:dyDescent="0.3">
      <c r="A29" s="93" t="s">
        <v>903</v>
      </c>
      <c r="B29" s="80" t="s">
        <v>348</v>
      </c>
      <c r="C29" s="81"/>
      <c r="D29" s="81"/>
      <c r="E29" s="81"/>
      <c r="F29" s="81"/>
      <c r="G29" s="94" t="s">
        <v>904</v>
      </c>
      <c r="H29" s="3">
        <v>0</v>
      </c>
      <c r="I29" s="3">
        <v>513875.42</v>
      </c>
      <c r="J29" s="3">
        <v>0</v>
      </c>
      <c r="K29" s="3">
        <v>513875.42</v>
      </c>
      <c r="L29" s="95"/>
    </row>
    <row r="30" spans="1:12" x14ac:dyDescent="0.3">
      <c r="A30" s="96" t="s">
        <v>348</v>
      </c>
      <c r="B30" s="80" t="s">
        <v>348</v>
      </c>
      <c r="C30" s="81"/>
      <c r="D30" s="81"/>
      <c r="E30" s="81"/>
      <c r="F30" s="81"/>
      <c r="G30" s="97" t="s">
        <v>348</v>
      </c>
      <c r="H30" s="2"/>
      <c r="I30" s="2"/>
      <c r="J30" s="2"/>
      <c r="K30" s="2"/>
      <c r="L30" s="98"/>
    </row>
    <row r="31" spans="1:12" x14ac:dyDescent="0.3">
      <c r="A31" s="88" t="s">
        <v>385</v>
      </c>
      <c r="B31" s="80" t="s">
        <v>348</v>
      </c>
      <c r="C31" s="81"/>
      <c r="D31" s="81"/>
      <c r="E31" s="81"/>
      <c r="F31" s="89" t="s">
        <v>386</v>
      </c>
      <c r="G31" s="90"/>
      <c r="H31" s="1">
        <v>0</v>
      </c>
      <c r="I31" s="1">
        <v>12493.29</v>
      </c>
      <c r="J31" s="1">
        <v>12493.29</v>
      </c>
      <c r="K31" s="1">
        <v>0</v>
      </c>
      <c r="L31" s="91"/>
    </row>
    <row r="32" spans="1:12" x14ac:dyDescent="0.3">
      <c r="A32" s="93" t="s">
        <v>387</v>
      </c>
      <c r="B32" s="80" t="s">
        <v>348</v>
      </c>
      <c r="C32" s="81"/>
      <c r="D32" s="81"/>
      <c r="E32" s="81"/>
      <c r="F32" s="81"/>
      <c r="G32" s="94" t="s">
        <v>388</v>
      </c>
      <c r="H32" s="3">
        <v>0</v>
      </c>
      <c r="I32" s="3">
        <v>12493.29</v>
      </c>
      <c r="J32" s="3">
        <v>12493.29</v>
      </c>
      <c r="K32" s="3">
        <v>0</v>
      </c>
      <c r="L32" s="95"/>
    </row>
    <row r="33" spans="1:12" x14ac:dyDescent="0.3">
      <c r="A33" s="96" t="s">
        <v>348</v>
      </c>
      <c r="B33" s="80" t="s">
        <v>348</v>
      </c>
      <c r="C33" s="81"/>
      <c r="D33" s="81"/>
      <c r="E33" s="81"/>
      <c r="F33" s="81"/>
      <c r="G33" s="97" t="s">
        <v>348</v>
      </c>
      <c r="H33" s="2"/>
      <c r="I33" s="2"/>
      <c r="J33" s="2"/>
      <c r="K33" s="2"/>
      <c r="L33" s="98"/>
    </row>
    <row r="34" spans="1:12" x14ac:dyDescent="0.3">
      <c r="A34" s="88" t="s">
        <v>389</v>
      </c>
      <c r="B34" s="80" t="s">
        <v>348</v>
      </c>
      <c r="C34" s="81"/>
      <c r="D34" s="89" t="s">
        <v>390</v>
      </c>
      <c r="E34" s="90"/>
      <c r="F34" s="90"/>
      <c r="G34" s="90"/>
      <c r="H34" s="1">
        <v>856824.19</v>
      </c>
      <c r="I34" s="1">
        <v>962356.29</v>
      </c>
      <c r="J34" s="1">
        <v>999943.56</v>
      </c>
      <c r="K34" s="1">
        <v>819236.92</v>
      </c>
      <c r="L34" s="91"/>
    </row>
    <row r="35" spans="1:12" x14ac:dyDescent="0.3">
      <c r="A35" s="88" t="s">
        <v>391</v>
      </c>
      <c r="B35" s="80" t="s">
        <v>348</v>
      </c>
      <c r="C35" s="81"/>
      <c r="D35" s="81"/>
      <c r="E35" s="89" t="s">
        <v>392</v>
      </c>
      <c r="F35" s="90"/>
      <c r="G35" s="90"/>
      <c r="H35" s="1">
        <v>111482.21</v>
      </c>
      <c r="I35" s="1">
        <v>368163.3</v>
      </c>
      <c r="J35" s="1">
        <v>398398.6</v>
      </c>
      <c r="K35" s="1">
        <v>81246.91</v>
      </c>
      <c r="L35" s="91"/>
    </row>
    <row r="36" spans="1:12" x14ac:dyDescent="0.3">
      <c r="A36" s="88" t="s">
        <v>393</v>
      </c>
      <c r="B36" s="80" t="s">
        <v>348</v>
      </c>
      <c r="C36" s="81"/>
      <c r="D36" s="81"/>
      <c r="E36" s="81"/>
      <c r="F36" s="89" t="s">
        <v>392</v>
      </c>
      <c r="G36" s="90"/>
      <c r="H36" s="1">
        <v>111482.21</v>
      </c>
      <c r="I36" s="1">
        <v>368163.3</v>
      </c>
      <c r="J36" s="1">
        <v>398398.6</v>
      </c>
      <c r="K36" s="1">
        <v>81246.91</v>
      </c>
      <c r="L36" s="91"/>
    </row>
    <row r="37" spans="1:12" x14ac:dyDescent="0.3">
      <c r="A37" s="93" t="s">
        <v>394</v>
      </c>
      <c r="B37" s="80" t="s">
        <v>348</v>
      </c>
      <c r="C37" s="81"/>
      <c r="D37" s="81"/>
      <c r="E37" s="81"/>
      <c r="F37" s="81"/>
      <c r="G37" s="94" t="s">
        <v>395</v>
      </c>
      <c r="H37" s="3">
        <v>14112.63</v>
      </c>
      <c r="I37" s="3">
        <v>143.82</v>
      </c>
      <c r="J37" s="3">
        <v>2276.4699999999998</v>
      </c>
      <c r="K37" s="3">
        <v>11979.98</v>
      </c>
      <c r="L37" s="95"/>
    </row>
    <row r="38" spans="1:12" x14ac:dyDescent="0.3">
      <c r="A38" s="93" t="s">
        <v>396</v>
      </c>
      <c r="B38" s="80" t="s">
        <v>348</v>
      </c>
      <c r="C38" s="81"/>
      <c r="D38" s="81"/>
      <c r="E38" s="81"/>
      <c r="F38" s="81"/>
      <c r="G38" s="94" t="s">
        <v>397</v>
      </c>
      <c r="H38" s="3">
        <v>92189.94</v>
      </c>
      <c r="I38" s="3">
        <v>86502.89</v>
      </c>
      <c r="J38" s="3">
        <v>114261.84</v>
      </c>
      <c r="K38" s="3">
        <v>64430.99</v>
      </c>
      <c r="L38" s="95"/>
    </row>
    <row r="39" spans="1:12" x14ac:dyDescent="0.3">
      <c r="A39" s="93" t="s">
        <v>398</v>
      </c>
      <c r="B39" s="80" t="s">
        <v>348</v>
      </c>
      <c r="C39" s="81"/>
      <c r="D39" s="81"/>
      <c r="E39" s="81"/>
      <c r="F39" s="81"/>
      <c r="G39" s="94" t="s">
        <v>399</v>
      </c>
      <c r="H39" s="3">
        <v>3666.84</v>
      </c>
      <c r="I39" s="3">
        <v>4531.43</v>
      </c>
      <c r="J39" s="3">
        <v>3666.84</v>
      </c>
      <c r="K39" s="3">
        <v>4531.43</v>
      </c>
      <c r="L39" s="95"/>
    </row>
    <row r="40" spans="1:12" x14ac:dyDescent="0.3">
      <c r="A40" s="93" t="s">
        <v>400</v>
      </c>
      <c r="B40" s="80" t="s">
        <v>348</v>
      </c>
      <c r="C40" s="81"/>
      <c r="D40" s="81"/>
      <c r="E40" s="81"/>
      <c r="F40" s="81"/>
      <c r="G40" s="94" t="s">
        <v>401</v>
      </c>
      <c r="H40" s="3">
        <v>0</v>
      </c>
      <c r="I40" s="3">
        <v>7526.21</v>
      </c>
      <c r="J40" s="3">
        <v>7526.21</v>
      </c>
      <c r="K40" s="3">
        <v>0</v>
      </c>
      <c r="L40" s="95"/>
    </row>
    <row r="41" spans="1:12" x14ac:dyDescent="0.3">
      <c r="A41" s="93" t="s">
        <v>402</v>
      </c>
      <c r="B41" s="80" t="s">
        <v>348</v>
      </c>
      <c r="C41" s="81"/>
      <c r="D41" s="81"/>
      <c r="E41" s="81"/>
      <c r="F41" s="81"/>
      <c r="G41" s="94" t="s">
        <v>403</v>
      </c>
      <c r="H41" s="3">
        <v>197.2</v>
      </c>
      <c r="I41" s="3">
        <v>0</v>
      </c>
      <c r="J41" s="3">
        <v>197.2</v>
      </c>
      <c r="K41" s="3">
        <v>0</v>
      </c>
      <c r="L41" s="95"/>
    </row>
    <row r="42" spans="1:12" x14ac:dyDescent="0.3">
      <c r="A42" s="93" t="s">
        <v>404</v>
      </c>
      <c r="B42" s="80" t="s">
        <v>348</v>
      </c>
      <c r="C42" s="81"/>
      <c r="D42" s="81"/>
      <c r="E42" s="81"/>
      <c r="F42" s="81"/>
      <c r="G42" s="94" t="s">
        <v>405</v>
      </c>
      <c r="H42" s="3">
        <v>1315.6</v>
      </c>
      <c r="I42" s="3">
        <v>269154.44</v>
      </c>
      <c r="J42" s="3">
        <v>270470.03999999998</v>
      </c>
      <c r="K42" s="3">
        <v>0</v>
      </c>
      <c r="L42" s="95"/>
    </row>
    <row r="43" spans="1:12" x14ac:dyDescent="0.3">
      <c r="A43" s="93" t="s">
        <v>406</v>
      </c>
      <c r="B43" s="80" t="s">
        <v>348</v>
      </c>
      <c r="C43" s="81"/>
      <c r="D43" s="81"/>
      <c r="E43" s="81"/>
      <c r="F43" s="81"/>
      <c r="G43" s="94" t="s">
        <v>407</v>
      </c>
      <c r="H43" s="3">
        <v>0</v>
      </c>
      <c r="I43" s="3">
        <v>304.51</v>
      </c>
      <c r="J43" s="3">
        <v>0</v>
      </c>
      <c r="K43" s="3">
        <v>304.51</v>
      </c>
      <c r="L43" s="95"/>
    </row>
    <row r="44" spans="1:12" x14ac:dyDescent="0.3">
      <c r="A44" s="96" t="s">
        <v>348</v>
      </c>
      <c r="B44" s="80" t="s">
        <v>348</v>
      </c>
      <c r="C44" s="81"/>
      <c r="D44" s="81"/>
      <c r="E44" s="81"/>
      <c r="F44" s="81"/>
      <c r="G44" s="97" t="s">
        <v>348</v>
      </c>
      <c r="H44" s="2"/>
      <c r="I44" s="2"/>
      <c r="J44" s="2"/>
      <c r="K44" s="2"/>
      <c r="L44" s="98"/>
    </row>
    <row r="45" spans="1:12" x14ac:dyDescent="0.3">
      <c r="A45" s="88" t="s">
        <v>408</v>
      </c>
      <c r="B45" s="80" t="s">
        <v>348</v>
      </c>
      <c r="C45" s="81"/>
      <c r="D45" s="81"/>
      <c r="E45" s="89" t="s">
        <v>409</v>
      </c>
      <c r="F45" s="90"/>
      <c r="G45" s="90"/>
      <c r="H45" s="1">
        <v>745341.98</v>
      </c>
      <c r="I45" s="1">
        <v>594192.99</v>
      </c>
      <c r="J45" s="1">
        <v>601544.95999999996</v>
      </c>
      <c r="K45" s="1">
        <v>737990.01</v>
      </c>
      <c r="L45" s="91"/>
    </row>
    <row r="46" spans="1:12" x14ac:dyDescent="0.3">
      <c r="A46" s="88" t="s">
        <v>410</v>
      </c>
      <c r="B46" s="80" t="s">
        <v>348</v>
      </c>
      <c r="C46" s="81"/>
      <c r="D46" s="81"/>
      <c r="E46" s="81"/>
      <c r="F46" s="89" t="s">
        <v>409</v>
      </c>
      <c r="G46" s="90"/>
      <c r="H46" s="1">
        <v>745341.98</v>
      </c>
      <c r="I46" s="1">
        <v>594192.99</v>
      </c>
      <c r="J46" s="1">
        <v>601544.95999999996</v>
      </c>
      <c r="K46" s="1">
        <v>737990.01</v>
      </c>
      <c r="L46" s="91"/>
    </row>
    <row r="47" spans="1:12" x14ac:dyDescent="0.3">
      <c r="A47" s="93" t="s">
        <v>411</v>
      </c>
      <c r="B47" s="80" t="s">
        <v>348</v>
      </c>
      <c r="C47" s="81"/>
      <c r="D47" s="81"/>
      <c r="E47" s="81"/>
      <c r="F47" s="81"/>
      <c r="G47" s="94" t="s">
        <v>412</v>
      </c>
      <c r="H47" s="3">
        <v>157424.85999999999</v>
      </c>
      <c r="I47" s="3">
        <v>0</v>
      </c>
      <c r="J47" s="3">
        <v>13627.84</v>
      </c>
      <c r="K47" s="3">
        <v>143797.01999999999</v>
      </c>
      <c r="L47" s="95"/>
    </row>
    <row r="48" spans="1:12" x14ac:dyDescent="0.3">
      <c r="A48" s="93" t="s">
        <v>413</v>
      </c>
      <c r="B48" s="80" t="s">
        <v>348</v>
      </c>
      <c r="C48" s="81"/>
      <c r="D48" s="81"/>
      <c r="E48" s="81"/>
      <c r="F48" s="81"/>
      <c r="G48" s="94" t="s">
        <v>414</v>
      </c>
      <c r="H48" s="3">
        <v>587917.12</v>
      </c>
      <c r="I48" s="3">
        <v>594192.99</v>
      </c>
      <c r="J48" s="3">
        <v>587917.12</v>
      </c>
      <c r="K48" s="3">
        <v>594192.99</v>
      </c>
      <c r="L48" s="95"/>
    </row>
    <row r="49" spans="1:12" x14ac:dyDescent="0.3">
      <c r="A49" s="96" t="s">
        <v>348</v>
      </c>
      <c r="B49" s="80" t="s">
        <v>348</v>
      </c>
      <c r="C49" s="81"/>
      <c r="D49" s="81"/>
      <c r="E49" s="81"/>
      <c r="F49" s="81"/>
      <c r="G49" s="97" t="s">
        <v>348</v>
      </c>
      <c r="H49" s="2"/>
      <c r="I49" s="2"/>
      <c r="J49" s="2"/>
      <c r="K49" s="2"/>
      <c r="L49" s="98"/>
    </row>
    <row r="50" spans="1:12" x14ac:dyDescent="0.3">
      <c r="A50" s="88" t="s">
        <v>415</v>
      </c>
      <c r="B50" s="92" t="s">
        <v>348</v>
      </c>
      <c r="C50" s="89" t="s">
        <v>416</v>
      </c>
      <c r="D50" s="90"/>
      <c r="E50" s="90"/>
      <c r="F50" s="90"/>
      <c r="G50" s="90"/>
      <c r="H50" s="1">
        <v>13256970.289999999</v>
      </c>
      <c r="I50" s="1">
        <v>849174.21</v>
      </c>
      <c r="J50" s="1">
        <v>605568.59</v>
      </c>
      <c r="K50" s="1">
        <v>13500575.91</v>
      </c>
      <c r="L50" s="91"/>
    </row>
    <row r="51" spans="1:12" x14ac:dyDescent="0.3">
      <c r="A51" s="88" t="s">
        <v>417</v>
      </c>
      <c r="B51" s="80" t="s">
        <v>348</v>
      </c>
      <c r="C51" s="81"/>
      <c r="D51" s="89" t="s">
        <v>418</v>
      </c>
      <c r="E51" s="90"/>
      <c r="F51" s="90"/>
      <c r="G51" s="90"/>
      <c r="H51" s="1">
        <v>13256970.289999999</v>
      </c>
      <c r="I51" s="1">
        <v>849174.21</v>
      </c>
      <c r="J51" s="1">
        <v>605568.59</v>
      </c>
      <c r="K51" s="1">
        <v>13500575.91</v>
      </c>
      <c r="L51" s="91"/>
    </row>
    <row r="52" spans="1:12" x14ac:dyDescent="0.3">
      <c r="A52" s="88" t="s">
        <v>419</v>
      </c>
      <c r="B52" s="80" t="s">
        <v>348</v>
      </c>
      <c r="C52" s="81"/>
      <c r="D52" s="81"/>
      <c r="E52" s="89" t="s">
        <v>420</v>
      </c>
      <c r="F52" s="90"/>
      <c r="G52" s="90"/>
      <c r="H52" s="1">
        <v>1922872.21</v>
      </c>
      <c r="I52" s="1">
        <v>0</v>
      </c>
      <c r="J52" s="1">
        <v>0</v>
      </c>
      <c r="K52" s="1">
        <v>1922872.21</v>
      </c>
      <c r="L52" s="91"/>
    </row>
    <row r="53" spans="1:12" x14ac:dyDescent="0.3">
      <c r="A53" s="88" t="s">
        <v>421</v>
      </c>
      <c r="B53" s="80" t="s">
        <v>348</v>
      </c>
      <c r="C53" s="81"/>
      <c r="D53" s="81"/>
      <c r="E53" s="81"/>
      <c r="F53" s="89" t="s">
        <v>420</v>
      </c>
      <c r="G53" s="90"/>
      <c r="H53" s="1">
        <v>1922872.21</v>
      </c>
      <c r="I53" s="1">
        <v>0</v>
      </c>
      <c r="J53" s="1">
        <v>0</v>
      </c>
      <c r="K53" s="1">
        <v>1922872.21</v>
      </c>
      <c r="L53" s="91"/>
    </row>
    <row r="54" spans="1:12" x14ac:dyDescent="0.3">
      <c r="A54" s="93" t="s">
        <v>422</v>
      </c>
      <c r="B54" s="80" t="s">
        <v>348</v>
      </c>
      <c r="C54" s="81"/>
      <c r="D54" s="81"/>
      <c r="E54" s="81"/>
      <c r="F54" s="81"/>
      <c r="G54" s="94" t="s">
        <v>423</v>
      </c>
      <c r="H54" s="3">
        <v>179970</v>
      </c>
      <c r="I54" s="3">
        <v>0</v>
      </c>
      <c r="J54" s="3">
        <v>0</v>
      </c>
      <c r="K54" s="3">
        <v>179970</v>
      </c>
      <c r="L54" s="95"/>
    </row>
    <row r="55" spans="1:12" x14ac:dyDescent="0.3">
      <c r="A55" s="93" t="s">
        <v>424</v>
      </c>
      <c r="B55" s="80" t="s">
        <v>348</v>
      </c>
      <c r="C55" s="81"/>
      <c r="D55" s="81"/>
      <c r="E55" s="81"/>
      <c r="F55" s="81"/>
      <c r="G55" s="94" t="s">
        <v>425</v>
      </c>
      <c r="H55" s="3">
        <v>176360.55</v>
      </c>
      <c r="I55" s="3">
        <v>0</v>
      </c>
      <c r="J55" s="3">
        <v>0</v>
      </c>
      <c r="K55" s="3">
        <v>176360.55</v>
      </c>
      <c r="L55" s="95"/>
    </row>
    <row r="56" spans="1:12" x14ac:dyDescent="0.3">
      <c r="A56" s="93" t="s">
        <v>426</v>
      </c>
      <c r="B56" s="80" t="s">
        <v>348</v>
      </c>
      <c r="C56" s="81"/>
      <c r="D56" s="81"/>
      <c r="E56" s="81"/>
      <c r="F56" s="81"/>
      <c r="G56" s="94" t="s">
        <v>427</v>
      </c>
      <c r="H56" s="3">
        <v>75546.350000000006</v>
      </c>
      <c r="I56" s="3">
        <v>0</v>
      </c>
      <c r="J56" s="3">
        <v>0</v>
      </c>
      <c r="K56" s="3">
        <v>75546.350000000006</v>
      </c>
      <c r="L56" s="95"/>
    </row>
    <row r="57" spans="1:12" x14ac:dyDescent="0.3">
      <c r="A57" s="93" t="s">
        <v>428</v>
      </c>
      <c r="B57" s="80" t="s">
        <v>348</v>
      </c>
      <c r="C57" s="81"/>
      <c r="D57" s="81"/>
      <c r="E57" s="81"/>
      <c r="F57" s="81"/>
      <c r="G57" s="94" t="s">
        <v>429</v>
      </c>
      <c r="H57" s="3">
        <v>1369916.31</v>
      </c>
      <c r="I57" s="3">
        <v>0</v>
      </c>
      <c r="J57" s="3">
        <v>0</v>
      </c>
      <c r="K57" s="3">
        <v>1369916.31</v>
      </c>
      <c r="L57" s="95"/>
    </row>
    <row r="58" spans="1:12" x14ac:dyDescent="0.3">
      <c r="A58" s="93" t="s">
        <v>430</v>
      </c>
      <c r="B58" s="80" t="s">
        <v>348</v>
      </c>
      <c r="C58" s="81"/>
      <c r="D58" s="81"/>
      <c r="E58" s="81"/>
      <c r="F58" s="81"/>
      <c r="G58" s="94" t="s">
        <v>431</v>
      </c>
      <c r="H58" s="3">
        <v>121079</v>
      </c>
      <c r="I58" s="3">
        <v>0</v>
      </c>
      <c r="J58" s="3">
        <v>0</v>
      </c>
      <c r="K58" s="3">
        <v>121079</v>
      </c>
      <c r="L58" s="95"/>
    </row>
    <row r="59" spans="1:12" x14ac:dyDescent="0.3">
      <c r="A59" s="96" t="s">
        <v>348</v>
      </c>
      <c r="B59" s="80" t="s">
        <v>348</v>
      </c>
      <c r="C59" s="81"/>
      <c r="D59" s="81"/>
      <c r="E59" s="81"/>
      <c r="F59" s="81"/>
      <c r="G59" s="97" t="s">
        <v>348</v>
      </c>
      <c r="H59" s="2"/>
      <c r="I59" s="2"/>
      <c r="J59" s="2"/>
      <c r="K59" s="2"/>
      <c r="L59" s="98"/>
    </row>
    <row r="60" spans="1:12" x14ac:dyDescent="0.3">
      <c r="A60" s="88" t="s">
        <v>432</v>
      </c>
      <c r="B60" s="80" t="s">
        <v>348</v>
      </c>
      <c r="C60" s="81"/>
      <c r="D60" s="81"/>
      <c r="E60" s="89" t="s">
        <v>433</v>
      </c>
      <c r="F60" s="90"/>
      <c r="G60" s="90"/>
      <c r="H60" s="1">
        <v>-1922872.21</v>
      </c>
      <c r="I60" s="1">
        <v>0</v>
      </c>
      <c r="J60" s="1">
        <v>0</v>
      </c>
      <c r="K60" s="1">
        <v>-1922872.21</v>
      </c>
      <c r="L60" s="91"/>
    </row>
    <row r="61" spans="1:12" x14ac:dyDescent="0.3">
      <c r="A61" s="88" t="s">
        <v>434</v>
      </c>
      <c r="B61" s="80" t="s">
        <v>348</v>
      </c>
      <c r="C61" s="81"/>
      <c r="D61" s="81"/>
      <c r="E61" s="81"/>
      <c r="F61" s="89" t="s">
        <v>433</v>
      </c>
      <c r="G61" s="90"/>
      <c r="H61" s="1">
        <v>-1922872.21</v>
      </c>
      <c r="I61" s="1">
        <v>0</v>
      </c>
      <c r="J61" s="1">
        <v>0</v>
      </c>
      <c r="K61" s="1">
        <v>-1922872.21</v>
      </c>
      <c r="L61" s="91"/>
    </row>
    <row r="62" spans="1:12" x14ac:dyDescent="0.3">
      <c r="A62" s="93" t="s">
        <v>435</v>
      </c>
      <c r="B62" s="80" t="s">
        <v>348</v>
      </c>
      <c r="C62" s="81"/>
      <c r="D62" s="81"/>
      <c r="E62" s="81"/>
      <c r="F62" s="81"/>
      <c r="G62" s="94" t="s">
        <v>436</v>
      </c>
      <c r="H62" s="3">
        <v>-176360.55</v>
      </c>
      <c r="I62" s="3">
        <v>0</v>
      </c>
      <c r="J62" s="3">
        <v>0</v>
      </c>
      <c r="K62" s="3">
        <v>-176360.55</v>
      </c>
      <c r="L62" s="95"/>
    </row>
    <row r="63" spans="1:12" x14ac:dyDescent="0.3">
      <c r="A63" s="93" t="s">
        <v>437</v>
      </c>
      <c r="B63" s="80" t="s">
        <v>348</v>
      </c>
      <c r="C63" s="81"/>
      <c r="D63" s="81"/>
      <c r="E63" s="81"/>
      <c r="F63" s="81"/>
      <c r="G63" s="94" t="s">
        <v>438</v>
      </c>
      <c r="H63" s="3">
        <v>-75546.350000000006</v>
      </c>
      <c r="I63" s="3">
        <v>0</v>
      </c>
      <c r="J63" s="3">
        <v>0</v>
      </c>
      <c r="K63" s="3">
        <v>-75546.350000000006</v>
      </c>
      <c r="L63" s="95"/>
    </row>
    <row r="64" spans="1:12" x14ac:dyDescent="0.3">
      <c r="A64" s="93" t="s">
        <v>439</v>
      </c>
      <c r="B64" s="80" t="s">
        <v>348</v>
      </c>
      <c r="C64" s="81"/>
      <c r="D64" s="81"/>
      <c r="E64" s="81"/>
      <c r="F64" s="81"/>
      <c r="G64" s="94" t="s">
        <v>440</v>
      </c>
      <c r="H64" s="3">
        <v>-1369916.31</v>
      </c>
      <c r="I64" s="3">
        <v>0</v>
      </c>
      <c r="J64" s="3">
        <v>0</v>
      </c>
      <c r="K64" s="3">
        <v>-1369916.31</v>
      </c>
      <c r="L64" s="95"/>
    </row>
    <row r="65" spans="1:12" x14ac:dyDescent="0.3">
      <c r="A65" s="93" t="s">
        <v>441</v>
      </c>
      <c r="B65" s="80" t="s">
        <v>348</v>
      </c>
      <c r="C65" s="81"/>
      <c r="D65" s="81"/>
      <c r="E65" s="81"/>
      <c r="F65" s="81"/>
      <c r="G65" s="94" t="s">
        <v>442</v>
      </c>
      <c r="H65" s="3">
        <v>-179970</v>
      </c>
      <c r="I65" s="3">
        <v>0</v>
      </c>
      <c r="J65" s="3">
        <v>0</v>
      </c>
      <c r="K65" s="3">
        <v>-179970</v>
      </c>
      <c r="L65" s="95"/>
    </row>
    <row r="66" spans="1:12" x14ac:dyDescent="0.3">
      <c r="A66" s="93" t="s">
        <v>443</v>
      </c>
      <c r="B66" s="80" t="s">
        <v>348</v>
      </c>
      <c r="C66" s="81"/>
      <c r="D66" s="81"/>
      <c r="E66" s="81"/>
      <c r="F66" s="81"/>
      <c r="G66" s="94" t="s">
        <v>444</v>
      </c>
      <c r="H66" s="3">
        <v>-121079</v>
      </c>
      <c r="I66" s="3">
        <v>0</v>
      </c>
      <c r="J66" s="3">
        <v>0</v>
      </c>
      <c r="K66" s="3">
        <v>-121079</v>
      </c>
      <c r="L66" s="95"/>
    </row>
    <row r="67" spans="1:12" x14ac:dyDescent="0.3">
      <c r="A67" s="96" t="s">
        <v>348</v>
      </c>
      <c r="B67" s="80" t="s">
        <v>348</v>
      </c>
      <c r="C67" s="81"/>
      <c r="D67" s="81"/>
      <c r="E67" s="81"/>
      <c r="F67" s="81"/>
      <c r="G67" s="97" t="s">
        <v>348</v>
      </c>
      <c r="H67" s="2"/>
      <c r="I67" s="2"/>
      <c r="J67" s="2"/>
      <c r="K67" s="2"/>
      <c r="L67" s="98"/>
    </row>
    <row r="68" spans="1:12" x14ac:dyDescent="0.3">
      <c r="A68" s="88" t="s">
        <v>445</v>
      </c>
      <c r="B68" s="80" t="s">
        <v>348</v>
      </c>
      <c r="C68" s="81"/>
      <c r="D68" s="81"/>
      <c r="E68" s="89" t="s">
        <v>446</v>
      </c>
      <c r="F68" s="90"/>
      <c r="G68" s="90"/>
      <c r="H68" s="1">
        <v>36364458.759999998</v>
      </c>
      <c r="I68" s="1">
        <v>848814.41</v>
      </c>
      <c r="J68" s="1">
        <v>359.8</v>
      </c>
      <c r="K68" s="1">
        <v>37212913.369999997</v>
      </c>
      <c r="L68" s="91"/>
    </row>
    <row r="69" spans="1:12" x14ac:dyDescent="0.3">
      <c r="A69" s="88" t="s">
        <v>447</v>
      </c>
      <c r="B69" s="80" t="s">
        <v>348</v>
      </c>
      <c r="C69" s="81"/>
      <c r="D69" s="81"/>
      <c r="E69" s="81"/>
      <c r="F69" s="89" t="s">
        <v>446</v>
      </c>
      <c r="G69" s="90"/>
      <c r="H69" s="1">
        <v>36364458.759999998</v>
      </c>
      <c r="I69" s="1">
        <v>848814.41</v>
      </c>
      <c r="J69" s="1">
        <v>359.8</v>
      </c>
      <c r="K69" s="1">
        <v>37212913.369999997</v>
      </c>
      <c r="L69" s="91"/>
    </row>
    <row r="70" spans="1:12" x14ac:dyDescent="0.3">
      <c r="A70" s="93" t="s">
        <v>448</v>
      </c>
      <c r="B70" s="80" t="s">
        <v>348</v>
      </c>
      <c r="C70" s="81"/>
      <c r="D70" s="81"/>
      <c r="E70" s="81"/>
      <c r="F70" s="81"/>
      <c r="G70" s="94" t="s">
        <v>429</v>
      </c>
      <c r="H70" s="3">
        <v>268547.52</v>
      </c>
      <c r="I70" s="3">
        <v>0</v>
      </c>
      <c r="J70" s="3">
        <v>359.8</v>
      </c>
      <c r="K70" s="3">
        <v>268187.71999999997</v>
      </c>
      <c r="L70" s="95"/>
    </row>
    <row r="71" spans="1:12" x14ac:dyDescent="0.3">
      <c r="A71" s="93" t="s">
        <v>449</v>
      </c>
      <c r="B71" s="80" t="s">
        <v>348</v>
      </c>
      <c r="C71" s="81"/>
      <c r="D71" s="81"/>
      <c r="E71" s="81"/>
      <c r="F71" s="81"/>
      <c r="G71" s="94" t="s">
        <v>450</v>
      </c>
      <c r="H71" s="3">
        <v>178724.35</v>
      </c>
      <c r="I71" s="3">
        <v>0</v>
      </c>
      <c r="J71" s="3">
        <v>0</v>
      </c>
      <c r="K71" s="3">
        <v>178724.35</v>
      </c>
      <c r="L71" s="95"/>
    </row>
    <row r="72" spans="1:12" x14ac:dyDescent="0.3">
      <c r="A72" s="93" t="s">
        <v>451</v>
      </c>
      <c r="B72" s="80" t="s">
        <v>348</v>
      </c>
      <c r="C72" s="81"/>
      <c r="D72" s="81"/>
      <c r="E72" s="81"/>
      <c r="F72" s="81"/>
      <c r="G72" s="94" t="s">
        <v>452</v>
      </c>
      <c r="H72" s="3">
        <v>2370305.21</v>
      </c>
      <c r="I72" s="3">
        <v>0</v>
      </c>
      <c r="J72" s="3">
        <v>0</v>
      </c>
      <c r="K72" s="3">
        <v>2370305.21</v>
      </c>
      <c r="L72" s="95"/>
    </row>
    <row r="73" spans="1:12" x14ac:dyDescent="0.3">
      <c r="A73" s="93" t="s">
        <v>453</v>
      </c>
      <c r="B73" s="80" t="s">
        <v>348</v>
      </c>
      <c r="C73" s="81"/>
      <c r="D73" s="81"/>
      <c r="E73" s="81"/>
      <c r="F73" s="81"/>
      <c r="G73" s="94" t="s">
        <v>427</v>
      </c>
      <c r="H73" s="3">
        <v>3069817.22</v>
      </c>
      <c r="I73" s="3">
        <v>0</v>
      </c>
      <c r="J73" s="3">
        <v>0</v>
      </c>
      <c r="K73" s="3">
        <v>3069817.22</v>
      </c>
      <c r="L73" s="95"/>
    </row>
    <row r="74" spans="1:12" x14ac:dyDescent="0.3">
      <c r="A74" s="93" t="s">
        <v>454</v>
      </c>
      <c r="B74" s="80" t="s">
        <v>348</v>
      </c>
      <c r="C74" s="81"/>
      <c r="D74" s="81"/>
      <c r="E74" s="81"/>
      <c r="F74" s="81"/>
      <c r="G74" s="94" t="s">
        <v>425</v>
      </c>
      <c r="H74" s="3">
        <v>9409587</v>
      </c>
      <c r="I74" s="3">
        <v>36417.64</v>
      </c>
      <c r="J74" s="3">
        <v>0</v>
      </c>
      <c r="K74" s="3">
        <v>9446004.6400000006</v>
      </c>
      <c r="L74" s="95"/>
    </row>
    <row r="75" spans="1:12" x14ac:dyDescent="0.3">
      <c r="A75" s="93" t="s">
        <v>455</v>
      </c>
      <c r="B75" s="80" t="s">
        <v>348</v>
      </c>
      <c r="C75" s="81"/>
      <c r="D75" s="81"/>
      <c r="E75" s="81"/>
      <c r="F75" s="81"/>
      <c r="G75" s="94" t="s">
        <v>456</v>
      </c>
      <c r="H75" s="3">
        <v>18874254.18</v>
      </c>
      <c r="I75" s="3">
        <v>810586.89</v>
      </c>
      <c r="J75" s="3">
        <v>0</v>
      </c>
      <c r="K75" s="3">
        <v>19684841.07</v>
      </c>
      <c r="L75" s="95"/>
    </row>
    <row r="76" spans="1:12" x14ac:dyDescent="0.3">
      <c r="A76" s="93" t="s">
        <v>457</v>
      </c>
      <c r="B76" s="80" t="s">
        <v>348</v>
      </c>
      <c r="C76" s="81"/>
      <c r="D76" s="81"/>
      <c r="E76" s="81"/>
      <c r="F76" s="81"/>
      <c r="G76" s="94" t="s">
        <v>458</v>
      </c>
      <c r="H76" s="3">
        <v>1757237.67</v>
      </c>
      <c r="I76" s="3">
        <v>1809.88</v>
      </c>
      <c r="J76" s="3">
        <v>0</v>
      </c>
      <c r="K76" s="3">
        <v>1759047.55</v>
      </c>
      <c r="L76" s="95"/>
    </row>
    <row r="77" spans="1:12" x14ac:dyDescent="0.3">
      <c r="A77" s="93" t="s">
        <v>459</v>
      </c>
      <c r="B77" s="80" t="s">
        <v>348</v>
      </c>
      <c r="C77" s="81"/>
      <c r="D77" s="81"/>
      <c r="E77" s="81"/>
      <c r="F77" s="81"/>
      <c r="G77" s="94" t="s">
        <v>460</v>
      </c>
      <c r="H77" s="3">
        <v>95756.05</v>
      </c>
      <c r="I77" s="3">
        <v>0</v>
      </c>
      <c r="J77" s="3">
        <v>0</v>
      </c>
      <c r="K77" s="3">
        <v>95756.05</v>
      </c>
      <c r="L77" s="95"/>
    </row>
    <row r="78" spans="1:12" x14ac:dyDescent="0.3">
      <c r="A78" s="93" t="s">
        <v>461</v>
      </c>
      <c r="B78" s="80" t="s">
        <v>348</v>
      </c>
      <c r="C78" s="81"/>
      <c r="D78" s="81"/>
      <c r="E78" s="81"/>
      <c r="F78" s="81"/>
      <c r="G78" s="94" t="s">
        <v>423</v>
      </c>
      <c r="H78" s="3">
        <v>271163.56</v>
      </c>
      <c r="I78" s="3">
        <v>0</v>
      </c>
      <c r="J78" s="3">
        <v>0</v>
      </c>
      <c r="K78" s="3">
        <v>271163.56</v>
      </c>
      <c r="L78" s="95"/>
    </row>
    <row r="79" spans="1:12" x14ac:dyDescent="0.3">
      <c r="A79" s="93" t="s">
        <v>462</v>
      </c>
      <c r="B79" s="80" t="s">
        <v>348</v>
      </c>
      <c r="C79" s="81"/>
      <c r="D79" s="81"/>
      <c r="E79" s="81"/>
      <c r="F79" s="81"/>
      <c r="G79" s="94" t="s">
        <v>463</v>
      </c>
      <c r="H79" s="3">
        <v>69066</v>
      </c>
      <c r="I79" s="3">
        <v>0</v>
      </c>
      <c r="J79" s="3">
        <v>0</v>
      </c>
      <c r="K79" s="3">
        <v>69066</v>
      </c>
      <c r="L79" s="95"/>
    </row>
    <row r="80" spans="1:12" x14ac:dyDescent="0.3">
      <c r="A80" s="93" t="s">
        <v>466</v>
      </c>
      <c r="B80" s="80" t="s">
        <v>348</v>
      </c>
      <c r="C80" s="81"/>
      <c r="D80" s="81"/>
      <c r="E80" s="81"/>
      <c r="F80" s="81"/>
      <c r="G80" s="94" t="s">
        <v>467</v>
      </c>
      <c r="H80" s="3">
        <v>1988337</v>
      </c>
      <c r="I80" s="3">
        <v>0</v>
      </c>
      <c r="J80" s="3">
        <v>0</v>
      </c>
      <c r="K80" s="3">
        <v>1988337</v>
      </c>
      <c r="L80" s="95"/>
    </row>
    <row r="81" spans="1:12" x14ac:dyDescent="0.3">
      <c r="A81" s="93" t="s">
        <v>468</v>
      </c>
      <c r="B81" s="80" t="s">
        <v>348</v>
      </c>
      <c r="C81" s="81"/>
      <c r="D81" s="81"/>
      <c r="E81" s="81"/>
      <c r="F81" s="81"/>
      <c r="G81" s="94" t="s">
        <v>469</v>
      </c>
      <c r="H81" s="3">
        <v>-1988337</v>
      </c>
      <c r="I81" s="3">
        <v>0</v>
      </c>
      <c r="J81" s="3">
        <v>0</v>
      </c>
      <c r="K81" s="3">
        <v>-1988337</v>
      </c>
      <c r="L81" s="95"/>
    </row>
    <row r="82" spans="1:12" x14ac:dyDescent="0.3">
      <c r="A82" s="96" t="s">
        <v>348</v>
      </c>
      <c r="B82" s="80" t="s">
        <v>348</v>
      </c>
      <c r="C82" s="81"/>
      <c r="D82" s="81"/>
      <c r="E82" s="81"/>
      <c r="F82" s="81"/>
      <c r="G82" s="97" t="s">
        <v>348</v>
      </c>
      <c r="H82" s="2"/>
      <c r="I82" s="2"/>
      <c r="J82" s="2"/>
      <c r="K82" s="2"/>
      <c r="L82" s="98"/>
    </row>
    <row r="83" spans="1:12" x14ac:dyDescent="0.3">
      <c r="A83" s="88" t="s">
        <v>470</v>
      </c>
      <c r="B83" s="80" t="s">
        <v>348</v>
      </c>
      <c r="C83" s="81"/>
      <c r="D83" s="81"/>
      <c r="E83" s="89" t="s">
        <v>471</v>
      </c>
      <c r="F83" s="90"/>
      <c r="G83" s="90"/>
      <c r="H83" s="1">
        <v>-23548365.329999998</v>
      </c>
      <c r="I83" s="1">
        <v>359.8</v>
      </c>
      <c r="J83" s="1">
        <v>597319.63</v>
      </c>
      <c r="K83" s="1">
        <v>-24145325.16</v>
      </c>
      <c r="L83" s="91"/>
    </row>
    <row r="84" spans="1:12" x14ac:dyDescent="0.3">
      <c r="A84" s="88" t="s">
        <v>472</v>
      </c>
      <c r="B84" s="80" t="s">
        <v>348</v>
      </c>
      <c r="C84" s="81"/>
      <c r="D84" s="81"/>
      <c r="E84" s="81"/>
      <c r="F84" s="89" t="s">
        <v>471</v>
      </c>
      <c r="G84" s="90"/>
      <c r="H84" s="1">
        <v>-23548365.329999998</v>
      </c>
      <c r="I84" s="1">
        <v>359.8</v>
      </c>
      <c r="J84" s="1">
        <v>597319.63</v>
      </c>
      <c r="K84" s="1">
        <v>-24145325.16</v>
      </c>
      <c r="L84" s="91"/>
    </row>
    <row r="85" spans="1:12" x14ac:dyDescent="0.3">
      <c r="A85" s="93" t="s">
        <v>473</v>
      </c>
      <c r="B85" s="80" t="s">
        <v>348</v>
      </c>
      <c r="C85" s="81"/>
      <c r="D85" s="81"/>
      <c r="E85" s="81"/>
      <c r="F85" s="81"/>
      <c r="G85" s="94" t="s">
        <v>474</v>
      </c>
      <c r="H85" s="3">
        <v>-2370305.21</v>
      </c>
      <c r="I85" s="3">
        <v>0</v>
      </c>
      <c r="J85" s="3">
        <v>0</v>
      </c>
      <c r="K85" s="3">
        <v>-2370305.21</v>
      </c>
      <c r="L85" s="95"/>
    </row>
    <row r="86" spans="1:12" x14ac:dyDescent="0.3">
      <c r="A86" s="93" t="s">
        <v>475</v>
      </c>
      <c r="B86" s="80" t="s">
        <v>348</v>
      </c>
      <c r="C86" s="81"/>
      <c r="D86" s="81"/>
      <c r="E86" s="81"/>
      <c r="F86" s="81"/>
      <c r="G86" s="94" t="s">
        <v>436</v>
      </c>
      <c r="H86" s="3">
        <v>-4254482.8</v>
      </c>
      <c r="I86" s="3">
        <v>0</v>
      </c>
      <c r="J86" s="3">
        <v>98825.38</v>
      </c>
      <c r="K86" s="3">
        <v>-4353308.18</v>
      </c>
      <c r="L86" s="95"/>
    </row>
    <row r="87" spans="1:12" x14ac:dyDescent="0.3">
      <c r="A87" s="93" t="s">
        <v>476</v>
      </c>
      <c r="B87" s="80" t="s">
        <v>348</v>
      </c>
      <c r="C87" s="81"/>
      <c r="D87" s="81"/>
      <c r="E87" s="81"/>
      <c r="F87" s="81"/>
      <c r="G87" s="94" t="s">
        <v>438</v>
      </c>
      <c r="H87" s="3">
        <v>-1567266.27</v>
      </c>
      <c r="I87" s="3">
        <v>0</v>
      </c>
      <c r="J87" s="3">
        <v>16235.88</v>
      </c>
      <c r="K87" s="3">
        <v>-1583502.15</v>
      </c>
      <c r="L87" s="95"/>
    </row>
    <row r="88" spans="1:12" x14ac:dyDescent="0.3">
      <c r="A88" s="93" t="s">
        <v>477</v>
      </c>
      <c r="B88" s="80" t="s">
        <v>348</v>
      </c>
      <c r="C88" s="81"/>
      <c r="D88" s="81"/>
      <c r="E88" s="81"/>
      <c r="F88" s="81"/>
      <c r="G88" s="94" t="s">
        <v>440</v>
      </c>
      <c r="H88" s="3">
        <v>-268547.52</v>
      </c>
      <c r="I88" s="3">
        <v>359.8</v>
      </c>
      <c r="J88" s="3">
        <v>0</v>
      </c>
      <c r="K88" s="3">
        <v>-268187.71999999997</v>
      </c>
      <c r="L88" s="95"/>
    </row>
    <row r="89" spans="1:12" x14ac:dyDescent="0.3">
      <c r="A89" s="93" t="s">
        <v>478</v>
      </c>
      <c r="B89" s="80" t="s">
        <v>348</v>
      </c>
      <c r="C89" s="81"/>
      <c r="D89" s="81"/>
      <c r="E89" s="81"/>
      <c r="F89" s="81"/>
      <c r="G89" s="94" t="s">
        <v>479</v>
      </c>
      <c r="H89" s="3">
        <v>-1041254.86</v>
      </c>
      <c r="I89" s="3">
        <v>0</v>
      </c>
      <c r="J89" s="3">
        <v>14705.19</v>
      </c>
      <c r="K89" s="3">
        <v>-1055960.05</v>
      </c>
      <c r="L89" s="95"/>
    </row>
    <row r="90" spans="1:12" x14ac:dyDescent="0.3">
      <c r="A90" s="93" t="s">
        <v>480</v>
      </c>
      <c r="B90" s="80" t="s">
        <v>348</v>
      </c>
      <c r="C90" s="81"/>
      <c r="D90" s="81"/>
      <c r="E90" s="81"/>
      <c r="F90" s="81"/>
      <c r="G90" s="94" t="s">
        <v>481</v>
      </c>
      <c r="H90" s="3">
        <v>-88111.1</v>
      </c>
      <c r="I90" s="3">
        <v>0</v>
      </c>
      <c r="J90" s="3">
        <v>450.01</v>
      </c>
      <c r="K90" s="3">
        <v>-88561.11</v>
      </c>
      <c r="L90" s="95"/>
    </row>
    <row r="91" spans="1:12" x14ac:dyDescent="0.3">
      <c r="A91" s="93" t="s">
        <v>482</v>
      </c>
      <c r="B91" s="80" t="s">
        <v>348</v>
      </c>
      <c r="C91" s="81"/>
      <c r="D91" s="81"/>
      <c r="E91" s="81"/>
      <c r="F91" s="81"/>
      <c r="G91" s="94" t="s">
        <v>483</v>
      </c>
      <c r="H91" s="3">
        <v>-13493667.390000001</v>
      </c>
      <c r="I91" s="3">
        <v>0</v>
      </c>
      <c r="J91" s="3">
        <v>465638.82</v>
      </c>
      <c r="K91" s="3">
        <v>-13959306.210000001</v>
      </c>
      <c r="L91" s="95"/>
    </row>
    <row r="92" spans="1:12" x14ac:dyDescent="0.3">
      <c r="A92" s="93" t="s">
        <v>484</v>
      </c>
      <c r="B92" s="80" t="s">
        <v>348</v>
      </c>
      <c r="C92" s="81"/>
      <c r="D92" s="81"/>
      <c r="E92" s="81"/>
      <c r="F92" s="81"/>
      <c r="G92" s="94" t="s">
        <v>485</v>
      </c>
      <c r="H92" s="3">
        <v>-169139.39</v>
      </c>
      <c r="I92" s="3">
        <v>0</v>
      </c>
      <c r="J92" s="3">
        <v>482.94</v>
      </c>
      <c r="K92" s="3">
        <v>-169622.33</v>
      </c>
      <c r="L92" s="95"/>
    </row>
    <row r="93" spans="1:12" x14ac:dyDescent="0.3">
      <c r="A93" s="93" t="s">
        <v>486</v>
      </c>
      <c r="B93" s="80" t="s">
        <v>348</v>
      </c>
      <c r="C93" s="81"/>
      <c r="D93" s="81"/>
      <c r="E93" s="81"/>
      <c r="F93" s="81"/>
      <c r="G93" s="94" t="s">
        <v>442</v>
      </c>
      <c r="H93" s="3">
        <v>-269683.01</v>
      </c>
      <c r="I93" s="3">
        <v>0</v>
      </c>
      <c r="J93" s="3">
        <v>228.96</v>
      </c>
      <c r="K93" s="3">
        <v>-269911.96999999997</v>
      </c>
      <c r="L93" s="95"/>
    </row>
    <row r="94" spans="1:12" x14ac:dyDescent="0.3">
      <c r="A94" s="93" t="s">
        <v>487</v>
      </c>
      <c r="B94" s="80" t="s">
        <v>348</v>
      </c>
      <c r="C94" s="81"/>
      <c r="D94" s="81"/>
      <c r="E94" s="81"/>
      <c r="F94" s="81"/>
      <c r="G94" s="94" t="s">
        <v>488</v>
      </c>
      <c r="H94" s="3">
        <v>-25907.78</v>
      </c>
      <c r="I94" s="3">
        <v>0</v>
      </c>
      <c r="J94" s="3">
        <v>752.45</v>
      </c>
      <c r="K94" s="3">
        <v>-26660.23</v>
      </c>
      <c r="L94" s="95"/>
    </row>
    <row r="95" spans="1:12" x14ac:dyDescent="0.3">
      <c r="A95" s="96" t="s">
        <v>348</v>
      </c>
      <c r="B95" s="80" t="s">
        <v>348</v>
      </c>
      <c r="C95" s="81"/>
      <c r="D95" s="81"/>
      <c r="E95" s="81"/>
      <c r="F95" s="81"/>
      <c r="G95" s="97" t="s">
        <v>348</v>
      </c>
      <c r="H95" s="2"/>
      <c r="I95" s="2"/>
      <c r="J95" s="2"/>
      <c r="K95" s="2"/>
      <c r="L95" s="98"/>
    </row>
    <row r="96" spans="1:12" x14ac:dyDescent="0.3">
      <c r="A96" s="88" t="s">
        <v>489</v>
      </c>
      <c r="B96" s="80" t="s">
        <v>348</v>
      </c>
      <c r="C96" s="81"/>
      <c r="D96" s="81"/>
      <c r="E96" s="89" t="s">
        <v>490</v>
      </c>
      <c r="F96" s="90"/>
      <c r="G96" s="90"/>
      <c r="H96" s="1">
        <v>692922.69</v>
      </c>
      <c r="I96" s="1">
        <v>0</v>
      </c>
      <c r="J96" s="1">
        <v>0</v>
      </c>
      <c r="K96" s="1">
        <v>692922.69</v>
      </c>
      <c r="L96" s="91"/>
    </row>
    <row r="97" spans="1:12" x14ac:dyDescent="0.3">
      <c r="A97" s="88" t="s">
        <v>491</v>
      </c>
      <c r="B97" s="80" t="s">
        <v>348</v>
      </c>
      <c r="C97" s="81"/>
      <c r="D97" s="81"/>
      <c r="E97" s="81"/>
      <c r="F97" s="89" t="s">
        <v>490</v>
      </c>
      <c r="G97" s="90"/>
      <c r="H97" s="1">
        <v>692922.69</v>
      </c>
      <c r="I97" s="1">
        <v>0</v>
      </c>
      <c r="J97" s="1">
        <v>0</v>
      </c>
      <c r="K97" s="1">
        <v>692922.69</v>
      </c>
      <c r="L97" s="91"/>
    </row>
    <row r="98" spans="1:12" x14ac:dyDescent="0.3">
      <c r="A98" s="93" t="s">
        <v>492</v>
      </c>
      <c r="B98" s="80" t="s">
        <v>348</v>
      </c>
      <c r="C98" s="81"/>
      <c r="D98" s="81"/>
      <c r="E98" s="81"/>
      <c r="F98" s="81"/>
      <c r="G98" s="94" t="s">
        <v>493</v>
      </c>
      <c r="H98" s="3">
        <v>692922.69</v>
      </c>
      <c r="I98" s="3">
        <v>0</v>
      </c>
      <c r="J98" s="3">
        <v>0</v>
      </c>
      <c r="K98" s="3">
        <v>692922.69</v>
      </c>
      <c r="L98" s="95"/>
    </row>
    <row r="99" spans="1:12" x14ac:dyDescent="0.3">
      <c r="A99" s="96" t="s">
        <v>348</v>
      </c>
      <c r="B99" s="80" t="s">
        <v>348</v>
      </c>
      <c r="C99" s="81"/>
      <c r="D99" s="81"/>
      <c r="E99" s="81"/>
      <c r="F99" s="81"/>
      <c r="G99" s="97" t="s">
        <v>348</v>
      </c>
      <c r="H99" s="2"/>
      <c r="I99" s="2"/>
      <c r="J99" s="2"/>
      <c r="K99" s="2"/>
      <c r="L99" s="98"/>
    </row>
    <row r="100" spans="1:12" x14ac:dyDescent="0.3">
      <c r="A100" s="88" t="s">
        <v>494</v>
      </c>
      <c r="B100" s="80" t="s">
        <v>348</v>
      </c>
      <c r="C100" s="81"/>
      <c r="D100" s="81"/>
      <c r="E100" s="89" t="s">
        <v>495</v>
      </c>
      <c r="F100" s="90"/>
      <c r="G100" s="90"/>
      <c r="H100" s="1">
        <v>-252045.83</v>
      </c>
      <c r="I100" s="1">
        <v>0</v>
      </c>
      <c r="J100" s="1">
        <v>7889.16</v>
      </c>
      <c r="K100" s="1">
        <v>-259934.99</v>
      </c>
      <c r="L100" s="91"/>
    </row>
    <row r="101" spans="1:12" x14ac:dyDescent="0.3">
      <c r="A101" s="88" t="s">
        <v>496</v>
      </c>
      <c r="B101" s="80" t="s">
        <v>348</v>
      </c>
      <c r="C101" s="81"/>
      <c r="D101" s="81"/>
      <c r="E101" s="81"/>
      <c r="F101" s="89" t="s">
        <v>497</v>
      </c>
      <c r="G101" s="90"/>
      <c r="H101" s="1">
        <v>-252045.83</v>
      </c>
      <c r="I101" s="1">
        <v>0</v>
      </c>
      <c r="J101" s="1">
        <v>7889.16</v>
      </c>
      <c r="K101" s="1">
        <v>-259934.99</v>
      </c>
      <c r="L101" s="91"/>
    </row>
    <row r="102" spans="1:12" x14ac:dyDescent="0.3">
      <c r="A102" s="93" t="s">
        <v>498</v>
      </c>
      <c r="B102" s="80" t="s">
        <v>348</v>
      </c>
      <c r="C102" s="81"/>
      <c r="D102" s="81"/>
      <c r="E102" s="81"/>
      <c r="F102" s="81"/>
      <c r="G102" s="94" t="s">
        <v>499</v>
      </c>
      <c r="H102" s="3">
        <v>-252045.83</v>
      </c>
      <c r="I102" s="3">
        <v>0</v>
      </c>
      <c r="J102" s="3">
        <v>7889.16</v>
      </c>
      <c r="K102" s="3">
        <v>-259934.99</v>
      </c>
      <c r="L102" s="95"/>
    </row>
    <row r="103" spans="1:12" x14ac:dyDescent="0.3">
      <c r="A103" s="88" t="s">
        <v>348</v>
      </c>
      <c r="B103" s="80" t="s">
        <v>348</v>
      </c>
      <c r="C103" s="81"/>
      <c r="D103" s="81"/>
      <c r="E103" s="89" t="s">
        <v>348</v>
      </c>
      <c r="F103" s="90"/>
      <c r="G103" s="90"/>
      <c r="H103" s="6"/>
      <c r="I103" s="6"/>
      <c r="J103" s="6"/>
      <c r="K103" s="6"/>
      <c r="L103" s="90"/>
    </row>
    <row r="104" spans="1:12" x14ac:dyDescent="0.3">
      <c r="A104" s="88" t="s">
        <v>49</v>
      </c>
      <c r="B104" s="89" t="s">
        <v>500</v>
      </c>
      <c r="C104" s="90"/>
      <c r="D104" s="90"/>
      <c r="E104" s="90"/>
      <c r="F104" s="90"/>
      <c r="G104" s="90"/>
      <c r="H104" s="1">
        <v>62908314.159999996</v>
      </c>
      <c r="I104" s="1">
        <v>13625834.199999999</v>
      </c>
      <c r="J104" s="1">
        <v>13014117.039999999</v>
      </c>
      <c r="K104" s="1">
        <v>62296597</v>
      </c>
      <c r="L104" s="91"/>
    </row>
    <row r="105" spans="1:12" x14ac:dyDescent="0.3">
      <c r="A105" s="88" t="s">
        <v>501</v>
      </c>
      <c r="B105" s="92" t="s">
        <v>348</v>
      </c>
      <c r="C105" s="89" t="s">
        <v>502</v>
      </c>
      <c r="D105" s="90"/>
      <c r="E105" s="90"/>
      <c r="F105" s="90"/>
      <c r="G105" s="90"/>
      <c r="H105" s="1">
        <v>48969627.890000001</v>
      </c>
      <c r="I105" s="1">
        <v>13620611.42</v>
      </c>
      <c r="J105" s="1">
        <v>12761880.08</v>
      </c>
      <c r="K105" s="1">
        <v>48110896.549999997</v>
      </c>
      <c r="L105" s="91"/>
    </row>
    <row r="106" spans="1:12" x14ac:dyDescent="0.3">
      <c r="A106" s="88" t="s">
        <v>503</v>
      </c>
      <c r="B106" s="80" t="s">
        <v>348</v>
      </c>
      <c r="C106" s="81"/>
      <c r="D106" s="89" t="s">
        <v>504</v>
      </c>
      <c r="E106" s="90"/>
      <c r="F106" s="90"/>
      <c r="G106" s="90"/>
      <c r="H106" s="1">
        <v>4874308.2</v>
      </c>
      <c r="I106" s="1">
        <v>8687237.2699999996</v>
      </c>
      <c r="J106" s="1">
        <v>8876331.5</v>
      </c>
      <c r="K106" s="1">
        <v>5063402.43</v>
      </c>
      <c r="L106" s="91"/>
    </row>
    <row r="107" spans="1:12" x14ac:dyDescent="0.3">
      <c r="A107" s="88" t="s">
        <v>505</v>
      </c>
      <c r="B107" s="80" t="s">
        <v>348</v>
      </c>
      <c r="C107" s="81"/>
      <c r="D107" s="81"/>
      <c r="E107" s="89" t="s">
        <v>506</v>
      </c>
      <c r="F107" s="90"/>
      <c r="G107" s="90"/>
      <c r="H107" s="1">
        <v>3471266.71</v>
      </c>
      <c r="I107" s="1">
        <v>5650123.0999999996</v>
      </c>
      <c r="J107" s="1">
        <v>5962251.3200000003</v>
      </c>
      <c r="K107" s="1">
        <v>3783394.93</v>
      </c>
      <c r="L107" s="91"/>
    </row>
    <row r="108" spans="1:12" x14ac:dyDescent="0.3">
      <c r="A108" s="88" t="s">
        <v>507</v>
      </c>
      <c r="B108" s="80" t="s">
        <v>348</v>
      </c>
      <c r="C108" s="81"/>
      <c r="D108" s="81"/>
      <c r="E108" s="81"/>
      <c r="F108" s="89" t="s">
        <v>506</v>
      </c>
      <c r="G108" s="90"/>
      <c r="H108" s="1">
        <v>3471266.71</v>
      </c>
      <c r="I108" s="1">
        <v>5650123.0999999996</v>
      </c>
      <c r="J108" s="1">
        <v>5962251.3200000003</v>
      </c>
      <c r="K108" s="1">
        <v>3783394.93</v>
      </c>
      <c r="L108" s="91"/>
    </row>
    <row r="109" spans="1:12" x14ac:dyDescent="0.3">
      <c r="A109" s="93" t="s">
        <v>508</v>
      </c>
      <c r="B109" s="80" t="s">
        <v>348</v>
      </c>
      <c r="C109" s="81"/>
      <c r="D109" s="81"/>
      <c r="E109" s="81"/>
      <c r="F109" s="81"/>
      <c r="G109" s="94" t="s">
        <v>509</v>
      </c>
      <c r="H109" s="3">
        <v>0</v>
      </c>
      <c r="I109" s="3">
        <v>1781176.58</v>
      </c>
      <c r="J109" s="3">
        <v>1781176.58</v>
      </c>
      <c r="K109" s="3">
        <v>0</v>
      </c>
      <c r="L109" s="95"/>
    </row>
    <row r="110" spans="1:12" x14ac:dyDescent="0.3">
      <c r="A110" s="93" t="s">
        <v>510</v>
      </c>
      <c r="B110" s="80" t="s">
        <v>348</v>
      </c>
      <c r="C110" s="81"/>
      <c r="D110" s="81"/>
      <c r="E110" s="81"/>
      <c r="F110" s="81"/>
      <c r="G110" s="94" t="s">
        <v>511</v>
      </c>
      <c r="H110" s="3">
        <v>3089591.48</v>
      </c>
      <c r="I110" s="3">
        <v>3089591.48</v>
      </c>
      <c r="J110" s="3">
        <v>3198853.58</v>
      </c>
      <c r="K110" s="3">
        <v>3198853.58</v>
      </c>
      <c r="L110" s="95"/>
    </row>
    <row r="111" spans="1:12" x14ac:dyDescent="0.3">
      <c r="A111" s="93" t="s">
        <v>512</v>
      </c>
      <c r="B111" s="80" t="s">
        <v>348</v>
      </c>
      <c r="C111" s="81"/>
      <c r="D111" s="81"/>
      <c r="E111" s="81"/>
      <c r="F111" s="81"/>
      <c r="G111" s="94" t="s">
        <v>513</v>
      </c>
      <c r="H111" s="3">
        <v>162966.93</v>
      </c>
      <c r="I111" s="3">
        <v>162966.93</v>
      </c>
      <c r="J111" s="3">
        <v>346221.74</v>
      </c>
      <c r="K111" s="3">
        <v>346221.74</v>
      </c>
      <c r="L111" s="95"/>
    </row>
    <row r="112" spans="1:12" x14ac:dyDescent="0.3">
      <c r="A112" s="93" t="s">
        <v>514</v>
      </c>
      <c r="B112" s="80" t="s">
        <v>348</v>
      </c>
      <c r="C112" s="81"/>
      <c r="D112" s="81"/>
      <c r="E112" s="81"/>
      <c r="F112" s="81"/>
      <c r="G112" s="94" t="s">
        <v>515</v>
      </c>
      <c r="H112" s="3">
        <v>0</v>
      </c>
      <c r="I112" s="3">
        <v>7964.9</v>
      </c>
      <c r="J112" s="3">
        <v>7964.9</v>
      </c>
      <c r="K112" s="3">
        <v>0</v>
      </c>
      <c r="L112" s="95"/>
    </row>
    <row r="113" spans="1:12" x14ac:dyDescent="0.3">
      <c r="A113" s="93" t="s">
        <v>516</v>
      </c>
      <c r="B113" s="80" t="s">
        <v>348</v>
      </c>
      <c r="C113" s="81"/>
      <c r="D113" s="81"/>
      <c r="E113" s="81"/>
      <c r="F113" s="81"/>
      <c r="G113" s="94" t="s">
        <v>517</v>
      </c>
      <c r="H113" s="3">
        <v>0</v>
      </c>
      <c r="I113" s="3">
        <v>21531.599999999999</v>
      </c>
      <c r="J113" s="3">
        <v>21531.599999999999</v>
      </c>
      <c r="K113" s="3">
        <v>0</v>
      </c>
      <c r="L113" s="95"/>
    </row>
    <row r="114" spans="1:12" x14ac:dyDescent="0.3">
      <c r="A114" s="93" t="s">
        <v>518</v>
      </c>
      <c r="B114" s="80" t="s">
        <v>348</v>
      </c>
      <c r="C114" s="81"/>
      <c r="D114" s="81"/>
      <c r="E114" s="81"/>
      <c r="F114" s="81"/>
      <c r="G114" s="94" t="s">
        <v>519</v>
      </c>
      <c r="H114" s="3">
        <v>218708.3</v>
      </c>
      <c r="I114" s="3">
        <v>586891.61</v>
      </c>
      <c r="J114" s="3">
        <v>606502.92000000004</v>
      </c>
      <c r="K114" s="3">
        <v>238319.61</v>
      </c>
      <c r="L114" s="95"/>
    </row>
    <row r="115" spans="1:12" x14ac:dyDescent="0.3">
      <c r="A115" s="96" t="s">
        <v>348</v>
      </c>
      <c r="B115" s="80" t="s">
        <v>348</v>
      </c>
      <c r="C115" s="81"/>
      <c r="D115" s="81"/>
      <c r="E115" s="81"/>
      <c r="F115" s="81"/>
      <c r="G115" s="97" t="s">
        <v>348</v>
      </c>
      <c r="H115" s="2"/>
      <c r="I115" s="2"/>
      <c r="J115" s="2"/>
      <c r="K115" s="2"/>
      <c r="L115" s="98"/>
    </row>
    <row r="116" spans="1:12" x14ac:dyDescent="0.3">
      <c r="A116" s="88" t="s">
        <v>520</v>
      </c>
      <c r="B116" s="80" t="s">
        <v>348</v>
      </c>
      <c r="C116" s="81"/>
      <c r="D116" s="81"/>
      <c r="E116" s="89" t="s">
        <v>521</v>
      </c>
      <c r="F116" s="90"/>
      <c r="G116" s="90"/>
      <c r="H116" s="1">
        <v>859153.71</v>
      </c>
      <c r="I116" s="1">
        <v>868683.83</v>
      </c>
      <c r="J116" s="1">
        <v>753982.13</v>
      </c>
      <c r="K116" s="1">
        <v>744452.01</v>
      </c>
      <c r="L116" s="91"/>
    </row>
    <row r="117" spans="1:12" x14ac:dyDescent="0.3">
      <c r="A117" s="88" t="s">
        <v>522</v>
      </c>
      <c r="B117" s="80" t="s">
        <v>348</v>
      </c>
      <c r="C117" s="81"/>
      <c r="D117" s="81"/>
      <c r="E117" s="81"/>
      <c r="F117" s="89" t="s">
        <v>521</v>
      </c>
      <c r="G117" s="90"/>
      <c r="H117" s="1">
        <v>859153.71</v>
      </c>
      <c r="I117" s="1">
        <v>868683.83</v>
      </c>
      <c r="J117" s="1">
        <v>753982.13</v>
      </c>
      <c r="K117" s="1">
        <v>744452.01</v>
      </c>
      <c r="L117" s="91"/>
    </row>
    <row r="118" spans="1:12" x14ac:dyDescent="0.3">
      <c r="A118" s="93" t="s">
        <v>523</v>
      </c>
      <c r="B118" s="80" t="s">
        <v>348</v>
      </c>
      <c r="C118" s="81"/>
      <c r="D118" s="81"/>
      <c r="E118" s="81"/>
      <c r="F118" s="81"/>
      <c r="G118" s="94" t="s">
        <v>524</v>
      </c>
      <c r="H118" s="3">
        <v>678318.77</v>
      </c>
      <c r="I118" s="3">
        <v>687848.89</v>
      </c>
      <c r="J118" s="3">
        <v>590615.80000000005</v>
      </c>
      <c r="K118" s="3">
        <v>581085.68000000005</v>
      </c>
      <c r="L118" s="95"/>
    </row>
    <row r="119" spans="1:12" x14ac:dyDescent="0.3">
      <c r="A119" s="93" t="s">
        <v>525</v>
      </c>
      <c r="B119" s="80" t="s">
        <v>348</v>
      </c>
      <c r="C119" s="81"/>
      <c r="D119" s="81"/>
      <c r="E119" s="81"/>
      <c r="F119" s="81"/>
      <c r="G119" s="94" t="s">
        <v>526</v>
      </c>
      <c r="H119" s="3">
        <v>157883.39000000001</v>
      </c>
      <c r="I119" s="3">
        <v>157883.39000000001</v>
      </c>
      <c r="J119" s="3">
        <v>138040.71</v>
      </c>
      <c r="K119" s="3">
        <v>138040.71</v>
      </c>
      <c r="L119" s="95"/>
    </row>
    <row r="120" spans="1:12" x14ac:dyDescent="0.3">
      <c r="A120" s="93" t="s">
        <v>527</v>
      </c>
      <c r="B120" s="80" t="s">
        <v>348</v>
      </c>
      <c r="C120" s="81"/>
      <c r="D120" s="81"/>
      <c r="E120" s="81"/>
      <c r="F120" s="81"/>
      <c r="G120" s="94" t="s">
        <v>528</v>
      </c>
      <c r="H120" s="3">
        <v>19469.13</v>
      </c>
      <c r="I120" s="3">
        <v>19469.13</v>
      </c>
      <c r="J120" s="3">
        <v>17021.91</v>
      </c>
      <c r="K120" s="3">
        <v>17021.91</v>
      </c>
      <c r="L120" s="95"/>
    </row>
    <row r="121" spans="1:12" x14ac:dyDescent="0.3">
      <c r="A121" s="93" t="s">
        <v>529</v>
      </c>
      <c r="B121" s="80" t="s">
        <v>348</v>
      </c>
      <c r="C121" s="81"/>
      <c r="D121" s="81"/>
      <c r="E121" s="81"/>
      <c r="F121" s="81"/>
      <c r="G121" s="94" t="s">
        <v>530</v>
      </c>
      <c r="H121" s="3">
        <v>3482.42</v>
      </c>
      <c r="I121" s="3">
        <v>3482.42</v>
      </c>
      <c r="J121" s="3">
        <v>8303.7099999999991</v>
      </c>
      <c r="K121" s="3">
        <v>8303.7099999999991</v>
      </c>
      <c r="L121" s="95"/>
    </row>
    <row r="122" spans="1:12" x14ac:dyDescent="0.3">
      <c r="A122" s="96" t="s">
        <v>348</v>
      </c>
      <c r="B122" s="80" t="s">
        <v>348</v>
      </c>
      <c r="C122" s="81"/>
      <c r="D122" s="81"/>
      <c r="E122" s="81"/>
      <c r="F122" s="81"/>
      <c r="G122" s="97" t="s">
        <v>348</v>
      </c>
      <c r="H122" s="2"/>
      <c r="I122" s="2"/>
      <c r="J122" s="2"/>
      <c r="K122" s="2"/>
      <c r="L122" s="98"/>
    </row>
    <row r="123" spans="1:12" x14ac:dyDescent="0.3">
      <c r="A123" s="88" t="s">
        <v>531</v>
      </c>
      <c r="B123" s="80" t="s">
        <v>348</v>
      </c>
      <c r="C123" s="81"/>
      <c r="D123" s="81"/>
      <c r="E123" s="89" t="s">
        <v>532</v>
      </c>
      <c r="F123" s="90"/>
      <c r="G123" s="90"/>
      <c r="H123" s="1">
        <v>214552.63</v>
      </c>
      <c r="I123" s="1">
        <v>216394.49</v>
      </c>
      <c r="J123" s="1">
        <v>256090.82</v>
      </c>
      <c r="K123" s="1">
        <v>254248.95999999999</v>
      </c>
      <c r="L123" s="91"/>
    </row>
    <row r="124" spans="1:12" x14ac:dyDescent="0.3">
      <c r="A124" s="88" t="s">
        <v>533</v>
      </c>
      <c r="B124" s="80" t="s">
        <v>348</v>
      </c>
      <c r="C124" s="81"/>
      <c r="D124" s="81"/>
      <c r="E124" s="81"/>
      <c r="F124" s="89" t="s">
        <v>532</v>
      </c>
      <c r="G124" s="90"/>
      <c r="H124" s="1">
        <v>214552.63</v>
      </c>
      <c r="I124" s="1">
        <v>216394.49</v>
      </c>
      <c r="J124" s="1">
        <v>256090.82</v>
      </c>
      <c r="K124" s="1">
        <v>254248.95999999999</v>
      </c>
      <c r="L124" s="91"/>
    </row>
    <row r="125" spans="1:12" x14ac:dyDescent="0.3">
      <c r="A125" s="93" t="s">
        <v>534</v>
      </c>
      <c r="B125" s="80" t="s">
        <v>348</v>
      </c>
      <c r="C125" s="81"/>
      <c r="D125" s="81"/>
      <c r="E125" s="81"/>
      <c r="F125" s="81"/>
      <c r="G125" s="94" t="s">
        <v>535</v>
      </c>
      <c r="H125" s="3">
        <v>85105.84</v>
      </c>
      <c r="I125" s="3">
        <v>87643.75</v>
      </c>
      <c r="J125" s="3">
        <v>108063.42</v>
      </c>
      <c r="K125" s="3">
        <v>105525.51</v>
      </c>
      <c r="L125" s="95"/>
    </row>
    <row r="126" spans="1:12" x14ac:dyDescent="0.3">
      <c r="A126" s="93" t="s">
        <v>536</v>
      </c>
      <c r="B126" s="80" t="s">
        <v>348</v>
      </c>
      <c r="C126" s="81"/>
      <c r="D126" s="81"/>
      <c r="E126" s="81"/>
      <c r="F126" s="81"/>
      <c r="G126" s="94" t="s">
        <v>537</v>
      </c>
      <c r="H126" s="3">
        <v>979.86</v>
      </c>
      <c r="I126" s="3">
        <v>979.86</v>
      </c>
      <c r="J126" s="3">
        <v>968.82</v>
      </c>
      <c r="K126" s="3">
        <v>968.82</v>
      </c>
      <c r="L126" s="95"/>
    </row>
    <row r="127" spans="1:12" x14ac:dyDescent="0.3">
      <c r="A127" s="93" t="s">
        <v>538</v>
      </c>
      <c r="B127" s="80" t="s">
        <v>348</v>
      </c>
      <c r="C127" s="81"/>
      <c r="D127" s="81"/>
      <c r="E127" s="81"/>
      <c r="F127" s="81"/>
      <c r="G127" s="94" t="s">
        <v>539</v>
      </c>
      <c r="H127" s="3">
        <v>2899.95</v>
      </c>
      <c r="I127" s="3">
        <v>2751.21</v>
      </c>
      <c r="J127" s="3">
        <v>5692.78</v>
      </c>
      <c r="K127" s="3">
        <v>5841.52</v>
      </c>
      <c r="L127" s="95"/>
    </row>
    <row r="128" spans="1:12" x14ac:dyDescent="0.3">
      <c r="A128" s="93" t="s">
        <v>540</v>
      </c>
      <c r="B128" s="80" t="s">
        <v>348</v>
      </c>
      <c r="C128" s="81"/>
      <c r="D128" s="81"/>
      <c r="E128" s="81"/>
      <c r="F128" s="81"/>
      <c r="G128" s="94" t="s">
        <v>541</v>
      </c>
      <c r="H128" s="3">
        <v>25885.75</v>
      </c>
      <c r="I128" s="3">
        <v>25338.38</v>
      </c>
      <c r="J128" s="3">
        <v>25628.06</v>
      </c>
      <c r="K128" s="3">
        <v>26175.43</v>
      </c>
      <c r="L128" s="95"/>
    </row>
    <row r="129" spans="1:12" x14ac:dyDescent="0.3">
      <c r="A129" s="93" t="s">
        <v>542</v>
      </c>
      <c r="B129" s="80" t="s">
        <v>348</v>
      </c>
      <c r="C129" s="81"/>
      <c r="D129" s="81"/>
      <c r="E129" s="81"/>
      <c r="F129" s="81"/>
      <c r="G129" s="94" t="s">
        <v>543</v>
      </c>
      <c r="H129" s="3">
        <v>39998.76</v>
      </c>
      <c r="I129" s="3">
        <v>39998.79</v>
      </c>
      <c r="J129" s="3">
        <v>57804.01</v>
      </c>
      <c r="K129" s="3">
        <v>57803.98</v>
      </c>
      <c r="L129" s="95"/>
    </row>
    <row r="130" spans="1:12" x14ac:dyDescent="0.3">
      <c r="A130" s="93" t="s">
        <v>544</v>
      </c>
      <c r="B130" s="80" t="s">
        <v>348</v>
      </c>
      <c r="C130" s="81"/>
      <c r="D130" s="81"/>
      <c r="E130" s="81"/>
      <c r="F130" s="81"/>
      <c r="G130" s="94" t="s">
        <v>545</v>
      </c>
      <c r="H130" s="3">
        <v>41195.22</v>
      </c>
      <c r="I130" s="3">
        <v>41195.25</v>
      </c>
      <c r="J130" s="3">
        <v>41458.800000000003</v>
      </c>
      <c r="K130" s="3">
        <v>41458.769999999997</v>
      </c>
      <c r="L130" s="95"/>
    </row>
    <row r="131" spans="1:12" x14ac:dyDescent="0.3">
      <c r="A131" s="93" t="s">
        <v>546</v>
      </c>
      <c r="B131" s="80" t="s">
        <v>348</v>
      </c>
      <c r="C131" s="81"/>
      <c r="D131" s="81"/>
      <c r="E131" s="81"/>
      <c r="F131" s="81"/>
      <c r="G131" s="94" t="s">
        <v>547</v>
      </c>
      <c r="H131" s="3">
        <v>561.62</v>
      </c>
      <c r="I131" s="3">
        <v>561.62</v>
      </c>
      <c r="J131" s="3">
        <v>1339.15</v>
      </c>
      <c r="K131" s="3">
        <v>1339.15</v>
      </c>
      <c r="L131" s="95"/>
    </row>
    <row r="132" spans="1:12" x14ac:dyDescent="0.3">
      <c r="A132" s="93" t="s">
        <v>548</v>
      </c>
      <c r="B132" s="80" t="s">
        <v>348</v>
      </c>
      <c r="C132" s="81"/>
      <c r="D132" s="81"/>
      <c r="E132" s="81"/>
      <c r="F132" s="81"/>
      <c r="G132" s="94" t="s">
        <v>549</v>
      </c>
      <c r="H132" s="3">
        <v>17925.63</v>
      </c>
      <c r="I132" s="3">
        <v>17925.63</v>
      </c>
      <c r="J132" s="3">
        <v>15135.78</v>
      </c>
      <c r="K132" s="3">
        <v>15135.78</v>
      </c>
      <c r="L132" s="95"/>
    </row>
    <row r="133" spans="1:12" x14ac:dyDescent="0.3">
      <c r="A133" s="96" t="s">
        <v>348</v>
      </c>
      <c r="B133" s="80" t="s">
        <v>348</v>
      </c>
      <c r="C133" s="81"/>
      <c r="D133" s="81"/>
      <c r="E133" s="81"/>
      <c r="F133" s="81"/>
      <c r="G133" s="97" t="s">
        <v>348</v>
      </c>
      <c r="H133" s="2"/>
      <c r="I133" s="2"/>
      <c r="J133" s="2"/>
      <c r="K133" s="2"/>
      <c r="L133" s="98"/>
    </row>
    <row r="134" spans="1:12" x14ac:dyDescent="0.3">
      <c r="A134" s="88" t="s">
        <v>550</v>
      </c>
      <c r="B134" s="80" t="s">
        <v>348</v>
      </c>
      <c r="C134" s="81"/>
      <c r="D134" s="81"/>
      <c r="E134" s="89" t="s">
        <v>551</v>
      </c>
      <c r="F134" s="90"/>
      <c r="G134" s="90"/>
      <c r="H134" s="1">
        <v>329335.15000000002</v>
      </c>
      <c r="I134" s="1">
        <v>1952035.85</v>
      </c>
      <c r="J134" s="1">
        <v>1902994.42</v>
      </c>
      <c r="K134" s="1">
        <v>280293.71999999997</v>
      </c>
      <c r="L134" s="91"/>
    </row>
    <row r="135" spans="1:12" x14ac:dyDescent="0.3">
      <c r="A135" s="88" t="s">
        <v>552</v>
      </c>
      <c r="B135" s="80" t="s">
        <v>348</v>
      </c>
      <c r="C135" s="81"/>
      <c r="D135" s="81"/>
      <c r="E135" s="81"/>
      <c r="F135" s="89" t="s">
        <v>551</v>
      </c>
      <c r="G135" s="90"/>
      <c r="H135" s="1">
        <v>329335.15000000002</v>
      </c>
      <c r="I135" s="1">
        <v>1952035.85</v>
      </c>
      <c r="J135" s="1">
        <v>1902994.42</v>
      </c>
      <c r="K135" s="1">
        <v>280293.71999999997</v>
      </c>
      <c r="L135" s="91"/>
    </row>
    <row r="136" spans="1:12" x14ac:dyDescent="0.3">
      <c r="A136" s="93" t="s">
        <v>553</v>
      </c>
      <c r="B136" s="80" t="s">
        <v>348</v>
      </c>
      <c r="C136" s="81"/>
      <c r="D136" s="81"/>
      <c r="E136" s="81"/>
      <c r="F136" s="81"/>
      <c r="G136" s="94" t="s">
        <v>554</v>
      </c>
      <c r="H136" s="3">
        <v>157342.62</v>
      </c>
      <c r="I136" s="3">
        <v>1890673.4</v>
      </c>
      <c r="J136" s="3">
        <v>1902994.42</v>
      </c>
      <c r="K136" s="3">
        <v>169663.64</v>
      </c>
      <c r="L136" s="95"/>
    </row>
    <row r="137" spans="1:12" x14ac:dyDescent="0.3">
      <c r="A137" s="93" t="s">
        <v>891</v>
      </c>
      <c r="B137" s="80" t="s">
        <v>348</v>
      </c>
      <c r="C137" s="81"/>
      <c r="D137" s="81"/>
      <c r="E137" s="81"/>
      <c r="F137" s="81"/>
      <c r="G137" s="94" t="s">
        <v>892</v>
      </c>
      <c r="H137" s="3">
        <v>171992.53</v>
      </c>
      <c r="I137" s="3">
        <v>61362.45</v>
      </c>
      <c r="J137" s="3">
        <v>0</v>
      </c>
      <c r="K137" s="3">
        <v>110630.08</v>
      </c>
      <c r="L137" s="95"/>
    </row>
    <row r="138" spans="1:12" x14ac:dyDescent="0.3">
      <c r="A138" s="96" t="s">
        <v>348</v>
      </c>
      <c r="B138" s="80" t="s">
        <v>348</v>
      </c>
      <c r="C138" s="81"/>
      <c r="D138" s="81"/>
      <c r="E138" s="81"/>
      <c r="F138" s="81"/>
      <c r="G138" s="97" t="s">
        <v>348</v>
      </c>
      <c r="H138" s="2"/>
      <c r="I138" s="2"/>
      <c r="J138" s="2"/>
      <c r="K138" s="2"/>
      <c r="L138" s="98"/>
    </row>
    <row r="139" spans="1:12" x14ac:dyDescent="0.3">
      <c r="A139" s="88" t="s">
        <v>905</v>
      </c>
      <c r="B139" s="80" t="s">
        <v>348</v>
      </c>
      <c r="C139" s="81"/>
      <c r="D139" s="81"/>
      <c r="E139" s="89" t="s">
        <v>392</v>
      </c>
      <c r="F139" s="90"/>
      <c r="G139" s="90"/>
      <c r="H139" s="1">
        <v>0</v>
      </c>
      <c r="I139" s="1">
        <v>0</v>
      </c>
      <c r="J139" s="1">
        <v>1012.81</v>
      </c>
      <c r="K139" s="1">
        <v>1012.81</v>
      </c>
      <c r="L139" s="91"/>
    </row>
    <row r="140" spans="1:12" x14ac:dyDescent="0.3">
      <c r="A140" s="88" t="s">
        <v>906</v>
      </c>
      <c r="B140" s="80" t="s">
        <v>348</v>
      </c>
      <c r="C140" s="81"/>
      <c r="D140" s="81"/>
      <c r="E140" s="81"/>
      <c r="F140" s="89" t="s">
        <v>392</v>
      </c>
      <c r="G140" s="90"/>
      <c r="H140" s="1">
        <v>0</v>
      </c>
      <c r="I140" s="1">
        <v>0</v>
      </c>
      <c r="J140" s="1">
        <v>1012.81</v>
      </c>
      <c r="K140" s="1">
        <v>1012.81</v>
      </c>
      <c r="L140" s="91"/>
    </row>
    <row r="141" spans="1:12" x14ac:dyDescent="0.3">
      <c r="A141" s="93" t="s">
        <v>907</v>
      </c>
      <c r="B141" s="80" t="s">
        <v>348</v>
      </c>
      <c r="C141" s="81"/>
      <c r="D141" s="81"/>
      <c r="E141" s="81"/>
      <c r="F141" s="81"/>
      <c r="G141" s="94" t="s">
        <v>405</v>
      </c>
      <c r="H141" s="3">
        <v>0</v>
      </c>
      <c r="I141" s="3">
        <v>0</v>
      </c>
      <c r="J141" s="3">
        <v>1012.81</v>
      </c>
      <c r="K141" s="3">
        <v>1012.81</v>
      </c>
      <c r="L141" s="95"/>
    </row>
    <row r="142" spans="1:12" x14ac:dyDescent="0.3">
      <c r="A142" s="88" t="s">
        <v>348</v>
      </c>
      <c r="B142" s="80" t="s">
        <v>348</v>
      </c>
      <c r="C142" s="81"/>
      <c r="D142" s="81"/>
      <c r="E142" s="89" t="s">
        <v>348</v>
      </c>
      <c r="F142" s="90"/>
      <c r="G142" s="90"/>
      <c r="H142" s="6"/>
      <c r="I142" s="6"/>
      <c r="J142" s="6"/>
      <c r="K142" s="6"/>
      <c r="L142" s="90"/>
    </row>
    <row r="143" spans="1:12" x14ac:dyDescent="0.3">
      <c r="A143" s="88" t="s">
        <v>555</v>
      </c>
      <c r="B143" s="80" t="s">
        <v>348</v>
      </c>
      <c r="C143" s="81"/>
      <c r="D143" s="89" t="s">
        <v>556</v>
      </c>
      <c r="E143" s="90"/>
      <c r="F143" s="90"/>
      <c r="G143" s="90"/>
      <c r="H143" s="1">
        <v>44095319.689999998</v>
      </c>
      <c r="I143" s="1">
        <v>4933374.1500000004</v>
      </c>
      <c r="J143" s="1">
        <v>3885548.58</v>
      </c>
      <c r="K143" s="1">
        <v>43047494.119999997</v>
      </c>
      <c r="L143" s="91"/>
    </row>
    <row r="144" spans="1:12" x14ac:dyDescent="0.3">
      <c r="A144" s="88" t="s">
        <v>557</v>
      </c>
      <c r="B144" s="80" t="s">
        <v>348</v>
      </c>
      <c r="C144" s="81"/>
      <c r="D144" s="81"/>
      <c r="E144" s="89" t="s">
        <v>556</v>
      </c>
      <c r="F144" s="90"/>
      <c r="G144" s="90"/>
      <c r="H144" s="1">
        <v>44095319.689999998</v>
      </c>
      <c r="I144" s="1">
        <v>4933374.1500000004</v>
      </c>
      <c r="J144" s="1">
        <v>3885548.58</v>
      </c>
      <c r="K144" s="1">
        <v>43047494.119999997</v>
      </c>
      <c r="L144" s="91"/>
    </row>
    <row r="145" spans="1:12" x14ac:dyDescent="0.3">
      <c r="A145" s="88" t="s">
        <v>558</v>
      </c>
      <c r="B145" s="80" t="s">
        <v>348</v>
      </c>
      <c r="C145" s="81"/>
      <c r="D145" s="81"/>
      <c r="E145" s="81"/>
      <c r="F145" s="89" t="s">
        <v>556</v>
      </c>
      <c r="G145" s="90"/>
      <c r="H145" s="1">
        <v>44095319.689999998</v>
      </c>
      <c r="I145" s="1">
        <v>4933374.1500000004</v>
      </c>
      <c r="J145" s="1">
        <v>3885548.58</v>
      </c>
      <c r="K145" s="1">
        <v>43047494.119999997</v>
      </c>
      <c r="L145" s="91"/>
    </row>
    <row r="146" spans="1:12" x14ac:dyDescent="0.3">
      <c r="A146" s="93" t="s">
        <v>559</v>
      </c>
      <c r="B146" s="80" t="s">
        <v>348</v>
      </c>
      <c r="C146" s="81"/>
      <c r="D146" s="81"/>
      <c r="E146" s="81"/>
      <c r="F146" s="81"/>
      <c r="G146" s="94" t="s">
        <v>560</v>
      </c>
      <c r="H146" s="3">
        <v>44095319.689999998</v>
      </c>
      <c r="I146" s="3">
        <v>4933374.1500000004</v>
      </c>
      <c r="J146" s="3">
        <v>3885548.58</v>
      </c>
      <c r="K146" s="3">
        <v>43047494.119999997</v>
      </c>
      <c r="L146" s="95"/>
    </row>
    <row r="147" spans="1:12" x14ac:dyDescent="0.3">
      <c r="A147" s="96" t="s">
        <v>348</v>
      </c>
      <c r="B147" s="80" t="s">
        <v>348</v>
      </c>
      <c r="C147" s="81"/>
      <c r="D147" s="81"/>
      <c r="E147" s="81"/>
      <c r="F147" s="81"/>
      <c r="G147" s="97" t="s">
        <v>348</v>
      </c>
      <c r="H147" s="2"/>
      <c r="I147" s="2"/>
      <c r="J147" s="2"/>
      <c r="K147" s="2"/>
      <c r="L147" s="98"/>
    </row>
    <row r="148" spans="1:12" x14ac:dyDescent="0.3">
      <c r="A148" s="88" t="s">
        <v>561</v>
      </c>
      <c r="B148" s="92" t="s">
        <v>348</v>
      </c>
      <c r="C148" s="89" t="s">
        <v>562</v>
      </c>
      <c r="D148" s="90"/>
      <c r="E148" s="90"/>
      <c r="F148" s="90"/>
      <c r="G148" s="90"/>
      <c r="H148" s="1">
        <v>15927023.27</v>
      </c>
      <c r="I148" s="1">
        <v>5222.78</v>
      </c>
      <c r="J148" s="1">
        <v>252236.96</v>
      </c>
      <c r="K148" s="1">
        <v>16174037.449999999</v>
      </c>
      <c r="L148" s="91"/>
    </row>
    <row r="149" spans="1:12" x14ac:dyDescent="0.3">
      <c r="A149" s="88" t="s">
        <v>563</v>
      </c>
      <c r="B149" s="80" t="s">
        <v>348</v>
      </c>
      <c r="C149" s="81"/>
      <c r="D149" s="89" t="s">
        <v>564</v>
      </c>
      <c r="E149" s="90"/>
      <c r="F149" s="90"/>
      <c r="G149" s="90"/>
      <c r="H149" s="1">
        <v>15927023.27</v>
      </c>
      <c r="I149" s="1">
        <v>5222.78</v>
      </c>
      <c r="J149" s="1">
        <v>252236.96</v>
      </c>
      <c r="K149" s="1">
        <v>16174037.449999999</v>
      </c>
      <c r="L149" s="91"/>
    </row>
    <row r="150" spans="1:12" x14ac:dyDescent="0.3">
      <c r="A150" s="88" t="s">
        <v>565</v>
      </c>
      <c r="B150" s="80" t="s">
        <v>348</v>
      </c>
      <c r="C150" s="81"/>
      <c r="D150" s="81"/>
      <c r="E150" s="89" t="s">
        <v>566</v>
      </c>
      <c r="F150" s="90"/>
      <c r="G150" s="90"/>
      <c r="H150" s="1">
        <v>15135957.119999999</v>
      </c>
      <c r="I150" s="1">
        <v>0</v>
      </c>
      <c r="J150" s="1">
        <v>248828.4</v>
      </c>
      <c r="K150" s="1">
        <v>15384785.52</v>
      </c>
      <c r="L150" s="91"/>
    </row>
    <row r="151" spans="1:12" x14ac:dyDescent="0.3">
      <c r="A151" s="88" t="s">
        <v>567</v>
      </c>
      <c r="B151" s="80" t="s">
        <v>348</v>
      </c>
      <c r="C151" s="81"/>
      <c r="D151" s="81"/>
      <c r="E151" s="81"/>
      <c r="F151" s="89" t="s">
        <v>566</v>
      </c>
      <c r="G151" s="90"/>
      <c r="H151" s="1">
        <v>15135957.119999999</v>
      </c>
      <c r="I151" s="1">
        <v>0</v>
      </c>
      <c r="J151" s="1">
        <v>248828.4</v>
      </c>
      <c r="K151" s="1">
        <v>15384785.52</v>
      </c>
      <c r="L151" s="91"/>
    </row>
    <row r="152" spans="1:12" x14ac:dyDescent="0.3">
      <c r="A152" s="93" t="s">
        <v>570</v>
      </c>
      <c r="B152" s="80" t="s">
        <v>348</v>
      </c>
      <c r="C152" s="81"/>
      <c r="D152" s="81"/>
      <c r="E152" s="81"/>
      <c r="F152" s="81"/>
      <c r="G152" s="94" t="s">
        <v>571</v>
      </c>
      <c r="H152" s="3">
        <v>15135957.119999999</v>
      </c>
      <c r="I152" s="3">
        <v>0</v>
      </c>
      <c r="J152" s="3">
        <v>248828.4</v>
      </c>
      <c r="K152" s="3">
        <v>15384785.52</v>
      </c>
      <c r="L152" s="95"/>
    </row>
    <row r="153" spans="1:12" x14ac:dyDescent="0.3">
      <c r="A153" s="96" t="s">
        <v>348</v>
      </c>
      <c r="B153" s="80" t="s">
        <v>348</v>
      </c>
      <c r="C153" s="81"/>
      <c r="D153" s="81"/>
      <c r="E153" s="81"/>
      <c r="F153" s="81"/>
      <c r="G153" s="97" t="s">
        <v>348</v>
      </c>
      <c r="H153" s="2"/>
      <c r="I153" s="2"/>
      <c r="J153" s="2"/>
      <c r="K153" s="2"/>
      <c r="L153" s="98"/>
    </row>
    <row r="154" spans="1:12" x14ac:dyDescent="0.3">
      <c r="A154" s="88" t="s">
        <v>572</v>
      </c>
      <c r="B154" s="80" t="s">
        <v>348</v>
      </c>
      <c r="C154" s="81"/>
      <c r="D154" s="81"/>
      <c r="E154" s="89" t="s">
        <v>573</v>
      </c>
      <c r="F154" s="90"/>
      <c r="G154" s="90"/>
      <c r="H154" s="1">
        <v>109350.17</v>
      </c>
      <c r="I154" s="1">
        <v>5222.78</v>
      </c>
      <c r="J154" s="1">
        <v>0</v>
      </c>
      <c r="K154" s="1">
        <v>104127.39</v>
      </c>
      <c r="L154" s="91"/>
    </row>
    <row r="155" spans="1:12" x14ac:dyDescent="0.3">
      <c r="A155" s="88" t="s">
        <v>574</v>
      </c>
      <c r="B155" s="80" t="s">
        <v>348</v>
      </c>
      <c r="C155" s="81"/>
      <c r="D155" s="81"/>
      <c r="E155" s="81"/>
      <c r="F155" s="89" t="s">
        <v>573</v>
      </c>
      <c r="G155" s="90"/>
      <c r="H155" s="1">
        <v>109350.17</v>
      </c>
      <c r="I155" s="1">
        <v>5222.78</v>
      </c>
      <c r="J155" s="1">
        <v>0</v>
      </c>
      <c r="K155" s="1">
        <v>104127.39</v>
      </c>
      <c r="L155" s="91"/>
    </row>
    <row r="156" spans="1:12" x14ac:dyDescent="0.3">
      <c r="A156" s="93" t="s">
        <v>575</v>
      </c>
      <c r="B156" s="80" t="s">
        <v>348</v>
      </c>
      <c r="C156" s="81"/>
      <c r="D156" s="81"/>
      <c r="E156" s="81"/>
      <c r="F156" s="81"/>
      <c r="G156" s="94" t="s">
        <v>576</v>
      </c>
      <c r="H156" s="3">
        <v>109350.17</v>
      </c>
      <c r="I156" s="3">
        <v>5222.78</v>
      </c>
      <c r="J156" s="3">
        <v>0</v>
      </c>
      <c r="K156" s="3">
        <v>104127.39</v>
      </c>
      <c r="L156" s="95"/>
    </row>
    <row r="157" spans="1:12" x14ac:dyDescent="0.3">
      <c r="A157" s="96" t="s">
        <v>348</v>
      </c>
      <c r="B157" s="80" t="s">
        <v>348</v>
      </c>
      <c r="C157" s="81"/>
      <c r="D157" s="81"/>
      <c r="E157" s="81"/>
      <c r="F157" s="81"/>
      <c r="G157" s="97" t="s">
        <v>348</v>
      </c>
      <c r="H157" s="2"/>
      <c r="I157" s="2"/>
      <c r="J157" s="2"/>
      <c r="K157" s="2"/>
      <c r="L157" s="98"/>
    </row>
    <row r="158" spans="1:12" x14ac:dyDescent="0.3">
      <c r="A158" s="88" t="s">
        <v>577</v>
      </c>
      <c r="B158" s="80" t="s">
        <v>348</v>
      </c>
      <c r="C158" s="81"/>
      <c r="D158" s="81"/>
      <c r="E158" s="89" t="s">
        <v>578</v>
      </c>
      <c r="F158" s="90"/>
      <c r="G158" s="90"/>
      <c r="H158" s="1">
        <v>681715.98</v>
      </c>
      <c r="I158" s="1">
        <v>0</v>
      </c>
      <c r="J158" s="1">
        <v>3408.56</v>
      </c>
      <c r="K158" s="1">
        <v>685124.54</v>
      </c>
      <c r="L158" s="91"/>
    </row>
    <row r="159" spans="1:12" x14ac:dyDescent="0.3">
      <c r="A159" s="88" t="s">
        <v>579</v>
      </c>
      <c r="B159" s="80" t="s">
        <v>348</v>
      </c>
      <c r="C159" s="81"/>
      <c r="D159" s="81"/>
      <c r="E159" s="81"/>
      <c r="F159" s="89" t="s">
        <v>578</v>
      </c>
      <c r="G159" s="90"/>
      <c r="H159" s="1">
        <v>681715.98</v>
      </c>
      <c r="I159" s="1">
        <v>0</v>
      </c>
      <c r="J159" s="1">
        <v>3408.56</v>
      </c>
      <c r="K159" s="1">
        <v>685124.54</v>
      </c>
      <c r="L159" s="91"/>
    </row>
    <row r="160" spans="1:12" x14ac:dyDescent="0.3">
      <c r="A160" s="93" t="s">
        <v>580</v>
      </c>
      <c r="B160" s="80" t="s">
        <v>348</v>
      </c>
      <c r="C160" s="81"/>
      <c r="D160" s="81"/>
      <c r="E160" s="81"/>
      <c r="F160" s="81"/>
      <c r="G160" s="94" t="s">
        <v>581</v>
      </c>
      <c r="H160" s="3">
        <v>636348.84</v>
      </c>
      <c r="I160" s="3">
        <v>0</v>
      </c>
      <c r="J160" s="3">
        <v>3181.73</v>
      </c>
      <c r="K160" s="3">
        <v>639530.56999999995</v>
      </c>
      <c r="L160" s="95"/>
    </row>
    <row r="161" spans="1:12" x14ac:dyDescent="0.3">
      <c r="A161" s="93" t="s">
        <v>582</v>
      </c>
      <c r="B161" s="80" t="s">
        <v>348</v>
      </c>
      <c r="C161" s="81"/>
      <c r="D161" s="81"/>
      <c r="E161" s="81"/>
      <c r="F161" s="81"/>
      <c r="G161" s="94" t="s">
        <v>583</v>
      </c>
      <c r="H161" s="3">
        <v>45367.14</v>
      </c>
      <c r="I161" s="3">
        <v>0</v>
      </c>
      <c r="J161" s="3">
        <v>226.83</v>
      </c>
      <c r="K161" s="3">
        <v>45593.97</v>
      </c>
      <c r="L161" s="95"/>
    </row>
    <row r="162" spans="1:12" x14ac:dyDescent="0.3">
      <c r="A162" s="88" t="s">
        <v>348</v>
      </c>
      <c r="B162" s="80" t="s">
        <v>348</v>
      </c>
      <c r="C162" s="81"/>
      <c r="D162" s="89" t="s">
        <v>348</v>
      </c>
      <c r="E162" s="90"/>
      <c r="F162" s="90"/>
      <c r="G162" s="90"/>
      <c r="H162" s="6"/>
      <c r="I162" s="6"/>
      <c r="J162" s="6"/>
      <c r="K162" s="6"/>
      <c r="L162" s="90"/>
    </row>
    <row r="163" spans="1:12" x14ac:dyDescent="0.3">
      <c r="A163" s="88" t="s">
        <v>584</v>
      </c>
      <c r="B163" s="92" t="s">
        <v>348</v>
      </c>
      <c r="C163" s="89" t="s">
        <v>585</v>
      </c>
      <c r="D163" s="90"/>
      <c r="E163" s="90"/>
      <c r="F163" s="90"/>
      <c r="G163" s="90"/>
      <c r="H163" s="1">
        <v>-1988337</v>
      </c>
      <c r="I163" s="1">
        <v>0</v>
      </c>
      <c r="J163" s="1">
        <v>0</v>
      </c>
      <c r="K163" s="1">
        <v>-1988337</v>
      </c>
      <c r="L163" s="91"/>
    </row>
    <row r="164" spans="1:12" x14ac:dyDescent="0.3">
      <c r="A164" s="88" t="s">
        <v>586</v>
      </c>
      <c r="B164" s="80" t="s">
        <v>348</v>
      </c>
      <c r="C164" s="81"/>
      <c r="D164" s="89" t="s">
        <v>587</v>
      </c>
      <c r="E164" s="90"/>
      <c r="F164" s="90"/>
      <c r="G164" s="90"/>
      <c r="H164" s="1">
        <v>-1988337</v>
      </c>
      <c r="I164" s="1">
        <v>0</v>
      </c>
      <c r="J164" s="1">
        <v>0</v>
      </c>
      <c r="K164" s="1">
        <v>-1988337</v>
      </c>
      <c r="L164" s="91"/>
    </row>
    <row r="165" spans="1:12" x14ac:dyDescent="0.3">
      <c r="A165" s="88" t="s">
        <v>588</v>
      </c>
      <c r="B165" s="80" t="s">
        <v>348</v>
      </c>
      <c r="C165" s="81"/>
      <c r="D165" s="81"/>
      <c r="E165" s="89" t="s">
        <v>589</v>
      </c>
      <c r="F165" s="90"/>
      <c r="G165" s="90"/>
      <c r="H165" s="1">
        <v>-1988337</v>
      </c>
      <c r="I165" s="1">
        <v>0</v>
      </c>
      <c r="J165" s="1">
        <v>0</v>
      </c>
      <c r="K165" s="1">
        <v>-1988337</v>
      </c>
      <c r="L165" s="91"/>
    </row>
    <row r="166" spans="1:12" x14ac:dyDescent="0.3">
      <c r="A166" s="88" t="s">
        <v>590</v>
      </c>
      <c r="B166" s="80" t="s">
        <v>348</v>
      </c>
      <c r="C166" s="81"/>
      <c r="D166" s="81"/>
      <c r="E166" s="81"/>
      <c r="F166" s="89" t="s">
        <v>589</v>
      </c>
      <c r="G166" s="90"/>
      <c r="H166" s="1">
        <v>-1988337</v>
      </c>
      <c r="I166" s="1">
        <v>0</v>
      </c>
      <c r="J166" s="1">
        <v>0</v>
      </c>
      <c r="K166" s="1">
        <v>-1988337</v>
      </c>
      <c r="L166" s="91"/>
    </row>
    <row r="167" spans="1:12" x14ac:dyDescent="0.3">
      <c r="A167" s="93" t="s">
        <v>591</v>
      </c>
      <c r="B167" s="80" t="s">
        <v>348</v>
      </c>
      <c r="C167" s="81"/>
      <c r="D167" s="81"/>
      <c r="E167" s="81"/>
      <c r="F167" s="81"/>
      <c r="G167" s="94" t="s">
        <v>592</v>
      </c>
      <c r="H167" s="3">
        <v>-1988337</v>
      </c>
      <c r="I167" s="3">
        <v>0</v>
      </c>
      <c r="J167" s="3">
        <v>0</v>
      </c>
      <c r="K167" s="3">
        <v>-1988337</v>
      </c>
      <c r="L167" s="95"/>
    </row>
    <row r="168" spans="1:12" x14ac:dyDescent="0.3">
      <c r="A168" s="96" t="s">
        <v>348</v>
      </c>
      <c r="B168" s="80" t="s">
        <v>348</v>
      </c>
      <c r="C168" s="81"/>
      <c r="D168" s="81"/>
      <c r="E168" s="81"/>
      <c r="F168" s="81"/>
      <c r="G168" s="97" t="s">
        <v>348</v>
      </c>
      <c r="H168" s="2"/>
      <c r="I168" s="2"/>
      <c r="J168" s="2"/>
      <c r="K168" s="2"/>
      <c r="L168" s="98"/>
    </row>
    <row r="169" spans="1:12" x14ac:dyDescent="0.3">
      <c r="A169" s="88" t="s">
        <v>53</v>
      </c>
      <c r="B169" s="89" t="s">
        <v>593</v>
      </c>
      <c r="C169" s="90"/>
      <c r="D169" s="90"/>
      <c r="E169" s="90"/>
      <c r="F169" s="90"/>
      <c r="G169" s="90"/>
      <c r="H169" s="1">
        <v>4403057.82</v>
      </c>
      <c r="I169" s="1">
        <v>8451491.0500000007</v>
      </c>
      <c r="J169" s="1">
        <v>3364459.12</v>
      </c>
      <c r="K169" s="1">
        <v>9490089.75</v>
      </c>
      <c r="L169" s="99">
        <f>I169-J169</f>
        <v>5087031.9300000006</v>
      </c>
    </row>
    <row r="170" spans="1:12" x14ac:dyDescent="0.3">
      <c r="A170" s="88" t="s">
        <v>594</v>
      </c>
      <c r="B170" s="92" t="s">
        <v>348</v>
      </c>
      <c r="C170" s="89" t="s">
        <v>595</v>
      </c>
      <c r="D170" s="90"/>
      <c r="E170" s="90"/>
      <c r="F170" s="90"/>
      <c r="G170" s="90"/>
      <c r="H170" s="1">
        <v>2770041.12</v>
      </c>
      <c r="I170" s="1">
        <v>7122303.8700000001</v>
      </c>
      <c r="J170" s="1">
        <v>3364021.99</v>
      </c>
      <c r="K170" s="1">
        <v>6528323</v>
      </c>
      <c r="L170" s="91"/>
    </row>
    <row r="171" spans="1:12" x14ac:dyDescent="0.3">
      <c r="A171" s="88" t="s">
        <v>596</v>
      </c>
      <c r="B171" s="80" t="s">
        <v>348</v>
      </c>
      <c r="C171" s="81"/>
      <c r="D171" s="89" t="s">
        <v>597</v>
      </c>
      <c r="E171" s="90"/>
      <c r="F171" s="90"/>
      <c r="G171" s="90"/>
      <c r="H171" s="1">
        <v>2457120.9300000002</v>
      </c>
      <c r="I171" s="1">
        <v>6508930.96</v>
      </c>
      <c r="J171" s="1">
        <v>3364021.96</v>
      </c>
      <c r="K171" s="1">
        <v>5602029.9299999997</v>
      </c>
      <c r="L171" s="91"/>
    </row>
    <row r="172" spans="1:12" x14ac:dyDescent="0.3">
      <c r="A172" s="88" t="s">
        <v>598</v>
      </c>
      <c r="B172" s="80" t="s">
        <v>348</v>
      </c>
      <c r="C172" s="81"/>
      <c r="D172" s="81"/>
      <c r="E172" s="89" t="s">
        <v>599</v>
      </c>
      <c r="F172" s="90"/>
      <c r="G172" s="90"/>
      <c r="H172" s="1">
        <v>105473.63</v>
      </c>
      <c r="I172" s="1">
        <v>209108.71</v>
      </c>
      <c r="J172" s="1">
        <v>107626.44</v>
      </c>
      <c r="K172" s="1">
        <v>206955.9</v>
      </c>
      <c r="L172" s="91"/>
    </row>
    <row r="173" spans="1:12" x14ac:dyDescent="0.3">
      <c r="A173" s="88" t="s">
        <v>600</v>
      </c>
      <c r="B173" s="80" t="s">
        <v>348</v>
      </c>
      <c r="C173" s="81"/>
      <c r="D173" s="81"/>
      <c r="E173" s="81"/>
      <c r="F173" s="89" t="s">
        <v>601</v>
      </c>
      <c r="G173" s="90"/>
      <c r="H173" s="1">
        <v>50432.08</v>
      </c>
      <c r="I173" s="1">
        <v>87545</v>
      </c>
      <c r="J173" s="1">
        <v>36873.599999999999</v>
      </c>
      <c r="K173" s="1">
        <v>101103.48</v>
      </c>
      <c r="L173" s="99">
        <f>I173-J173</f>
        <v>50671.4</v>
      </c>
    </row>
    <row r="174" spans="1:12" x14ac:dyDescent="0.3">
      <c r="A174" s="93" t="s">
        <v>602</v>
      </c>
      <c r="B174" s="80" t="s">
        <v>348</v>
      </c>
      <c r="C174" s="81"/>
      <c r="D174" s="81"/>
      <c r="E174" s="81"/>
      <c r="F174" s="81"/>
      <c r="G174" s="94" t="s">
        <v>603</v>
      </c>
      <c r="H174" s="3">
        <v>28178.21</v>
      </c>
      <c r="I174" s="3">
        <v>28178.21</v>
      </c>
      <c r="J174" s="3">
        <v>0</v>
      </c>
      <c r="K174" s="3">
        <v>56356.42</v>
      </c>
      <c r="L174" s="95"/>
    </row>
    <row r="175" spans="1:12" x14ac:dyDescent="0.3">
      <c r="A175" s="93" t="s">
        <v>604</v>
      </c>
      <c r="B175" s="80" t="s">
        <v>348</v>
      </c>
      <c r="C175" s="81"/>
      <c r="D175" s="81"/>
      <c r="E175" s="81"/>
      <c r="F175" s="81"/>
      <c r="G175" s="94" t="s">
        <v>605</v>
      </c>
      <c r="H175" s="3">
        <v>3965.13</v>
      </c>
      <c r="I175" s="3">
        <v>37899.699999999997</v>
      </c>
      <c r="J175" s="3">
        <v>33688.629999999997</v>
      </c>
      <c r="K175" s="3">
        <v>8176.2</v>
      </c>
      <c r="L175" s="95"/>
    </row>
    <row r="176" spans="1:12" x14ac:dyDescent="0.3">
      <c r="A176" s="93" t="s">
        <v>606</v>
      </c>
      <c r="B176" s="80" t="s">
        <v>348</v>
      </c>
      <c r="C176" s="81"/>
      <c r="D176" s="81"/>
      <c r="E176" s="81"/>
      <c r="F176" s="81"/>
      <c r="G176" s="94" t="s">
        <v>607</v>
      </c>
      <c r="H176" s="3">
        <v>3158.31</v>
      </c>
      <c r="I176" s="3">
        <v>6316.61</v>
      </c>
      <c r="J176" s="3">
        <v>3158.31</v>
      </c>
      <c r="K176" s="3">
        <v>6316.61</v>
      </c>
      <c r="L176" s="95"/>
    </row>
    <row r="177" spans="1:12" x14ac:dyDescent="0.3">
      <c r="A177" s="93" t="s">
        <v>608</v>
      </c>
      <c r="B177" s="80" t="s">
        <v>348</v>
      </c>
      <c r="C177" s="81"/>
      <c r="D177" s="81"/>
      <c r="E177" s="81"/>
      <c r="F177" s="81"/>
      <c r="G177" s="94" t="s">
        <v>609</v>
      </c>
      <c r="H177" s="3">
        <v>7185.44</v>
      </c>
      <c r="I177" s="3">
        <v>7185.44</v>
      </c>
      <c r="J177" s="3">
        <v>0</v>
      </c>
      <c r="K177" s="3">
        <v>14370.88</v>
      </c>
      <c r="L177" s="95"/>
    </row>
    <row r="178" spans="1:12" x14ac:dyDescent="0.3">
      <c r="A178" s="93" t="s">
        <v>610</v>
      </c>
      <c r="B178" s="80" t="s">
        <v>348</v>
      </c>
      <c r="C178" s="81"/>
      <c r="D178" s="81"/>
      <c r="E178" s="81"/>
      <c r="F178" s="81"/>
      <c r="G178" s="94" t="s">
        <v>611</v>
      </c>
      <c r="H178" s="3">
        <v>2254.2399999999998</v>
      </c>
      <c r="I178" s="3">
        <v>2254.2600000000002</v>
      </c>
      <c r="J178" s="3">
        <v>0</v>
      </c>
      <c r="K178" s="3">
        <v>4508.5</v>
      </c>
      <c r="L178" s="95"/>
    </row>
    <row r="179" spans="1:12" x14ac:dyDescent="0.3">
      <c r="A179" s="93" t="s">
        <v>612</v>
      </c>
      <c r="B179" s="80" t="s">
        <v>348</v>
      </c>
      <c r="C179" s="81"/>
      <c r="D179" s="81"/>
      <c r="E179" s="81"/>
      <c r="F179" s="81"/>
      <c r="G179" s="94" t="s">
        <v>613</v>
      </c>
      <c r="H179" s="3">
        <v>281.79000000000002</v>
      </c>
      <c r="I179" s="3">
        <v>281.79000000000002</v>
      </c>
      <c r="J179" s="3">
        <v>0</v>
      </c>
      <c r="K179" s="3">
        <v>563.58000000000004</v>
      </c>
      <c r="L179" s="95"/>
    </row>
    <row r="180" spans="1:12" x14ac:dyDescent="0.3">
      <c r="A180" s="93" t="s">
        <v>614</v>
      </c>
      <c r="B180" s="80" t="s">
        <v>348</v>
      </c>
      <c r="C180" s="81"/>
      <c r="D180" s="81"/>
      <c r="E180" s="81"/>
      <c r="F180" s="81"/>
      <c r="G180" s="94" t="s">
        <v>615</v>
      </c>
      <c r="H180" s="3">
        <v>4657.16</v>
      </c>
      <c r="I180" s="3">
        <v>4683.82</v>
      </c>
      <c r="J180" s="3">
        <v>26.66</v>
      </c>
      <c r="K180" s="3">
        <v>9314.32</v>
      </c>
      <c r="L180" s="95"/>
    </row>
    <row r="181" spans="1:12" x14ac:dyDescent="0.3">
      <c r="A181" s="93" t="s">
        <v>616</v>
      </c>
      <c r="B181" s="80" t="s">
        <v>348</v>
      </c>
      <c r="C181" s="81"/>
      <c r="D181" s="81"/>
      <c r="E181" s="81"/>
      <c r="F181" s="81"/>
      <c r="G181" s="94" t="s">
        <v>617</v>
      </c>
      <c r="H181" s="3">
        <v>6.63</v>
      </c>
      <c r="I181" s="3">
        <v>0</v>
      </c>
      <c r="J181" s="3">
        <v>0</v>
      </c>
      <c r="K181" s="3">
        <v>6.63</v>
      </c>
      <c r="L181" s="95"/>
    </row>
    <row r="182" spans="1:12" x14ac:dyDescent="0.3">
      <c r="A182" s="93" t="s">
        <v>618</v>
      </c>
      <c r="B182" s="80" t="s">
        <v>348</v>
      </c>
      <c r="C182" s="81"/>
      <c r="D182" s="81"/>
      <c r="E182" s="81"/>
      <c r="F182" s="81"/>
      <c r="G182" s="94" t="s">
        <v>619</v>
      </c>
      <c r="H182" s="3">
        <v>745.17</v>
      </c>
      <c r="I182" s="3">
        <v>745.17</v>
      </c>
      <c r="J182" s="3">
        <v>0</v>
      </c>
      <c r="K182" s="3">
        <v>1490.34</v>
      </c>
      <c r="L182" s="95"/>
    </row>
    <row r="183" spans="1:12" x14ac:dyDescent="0.3">
      <c r="A183" s="96" t="s">
        <v>348</v>
      </c>
      <c r="B183" s="80" t="s">
        <v>348</v>
      </c>
      <c r="C183" s="81"/>
      <c r="D183" s="81"/>
      <c r="E183" s="81"/>
      <c r="F183" s="81"/>
      <c r="G183" s="97" t="s">
        <v>348</v>
      </c>
      <c r="H183" s="2"/>
      <c r="I183" s="2"/>
      <c r="J183" s="2"/>
      <c r="K183" s="2"/>
      <c r="L183" s="98"/>
    </row>
    <row r="184" spans="1:12" x14ac:dyDescent="0.3">
      <c r="A184" s="88" t="s">
        <v>621</v>
      </c>
      <c r="B184" s="80" t="s">
        <v>348</v>
      </c>
      <c r="C184" s="81"/>
      <c r="D184" s="81"/>
      <c r="E184" s="81"/>
      <c r="F184" s="89" t="s">
        <v>622</v>
      </c>
      <c r="G184" s="90"/>
      <c r="H184" s="1">
        <v>55041.55</v>
      </c>
      <c r="I184" s="1">
        <v>121563.71</v>
      </c>
      <c r="J184" s="1">
        <v>70752.84</v>
      </c>
      <c r="K184" s="1">
        <v>105852.42</v>
      </c>
      <c r="L184" s="99">
        <f>I184-J184</f>
        <v>50810.87000000001</v>
      </c>
    </row>
    <row r="185" spans="1:12" x14ac:dyDescent="0.3">
      <c r="A185" s="93" t="s">
        <v>623</v>
      </c>
      <c r="B185" s="80" t="s">
        <v>348</v>
      </c>
      <c r="C185" s="81"/>
      <c r="D185" s="81"/>
      <c r="E185" s="81"/>
      <c r="F185" s="81"/>
      <c r="G185" s="94" t="s">
        <v>603</v>
      </c>
      <c r="H185" s="3">
        <v>29700.35</v>
      </c>
      <c r="I185" s="3">
        <v>29700.35</v>
      </c>
      <c r="J185" s="3">
        <v>0</v>
      </c>
      <c r="K185" s="3">
        <v>59400.7</v>
      </c>
      <c r="L185" s="95"/>
    </row>
    <row r="186" spans="1:12" x14ac:dyDescent="0.3">
      <c r="A186" s="93" t="s">
        <v>624</v>
      </c>
      <c r="B186" s="80" t="s">
        <v>348</v>
      </c>
      <c r="C186" s="81"/>
      <c r="D186" s="81"/>
      <c r="E186" s="81"/>
      <c r="F186" s="81"/>
      <c r="G186" s="94" t="s">
        <v>605</v>
      </c>
      <c r="H186" s="3">
        <v>8448.1</v>
      </c>
      <c r="I186" s="3">
        <v>71808.850000000006</v>
      </c>
      <c r="J186" s="3">
        <v>67584.800000000003</v>
      </c>
      <c r="K186" s="3">
        <v>12672.15</v>
      </c>
      <c r="L186" s="95"/>
    </row>
    <row r="187" spans="1:12" x14ac:dyDescent="0.3">
      <c r="A187" s="93" t="s">
        <v>625</v>
      </c>
      <c r="B187" s="80" t="s">
        <v>348</v>
      </c>
      <c r="C187" s="81"/>
      <c r="D187" s="81"/>
      <c r="E187" s="81"/>
      <c r="F187" s="81"/>
      <c r="G187" s="94" t="s">
        <v>607</v>
      </c>
      <c r="H187" s="3">
        <v>3168.04</v>
      </c>
      <c r="I187" s="3">
        <v>6336.08</v>
      </c>
      <c r="J187" s="3">
        <v>3168.04</v>
      </c>
      <c r="K187" s="3">
        <v>6336.08</v>
      </c>
      <c r="L187" s="95"/>
    </row>
    <row r="188" spans="1:12" x14ac:dyDescent="0.3">
      <c r="A188" s="93" t="s">
        <v>626</v>
      </c>
      <c r="B188" s="80" t="s">
        <v>348</v>
      </c>
      <c r="C188" s="81"/>
      <c r="D188" s="81"/>
      <c r="E188" s="81"/>
      <c r="F188" s="81"/>
      <c r="G188" s="94" t="s">
        <v>609</v>
      </c>
      <c r="H188" s="3">
        <v>5940.07</v>
      </c>
      <c r="I188" s="3">
        <v>5940.07</v>
      </c>
      <c r="J188" s="3">
        <v>0</v>
      </c>
      <c r="K188" s="3">
        <v>11880.14</v>
      </c>
      <c r="L188" s="95"/>
    </row>
    <row r="189" spans="1:12" x14ac:dyDescent="0.3">
      <c r="A189" s="93" t="s">
        <v>627</v>
      </c>
      <c r="B189" s="80" t="s">
        <v>348</v>
      </c>
      <c r="C189" s="81"/>
      <c r="D189" s="81"/>
      <c r="E189" s="81"/>
      <c r="F189" s="81"/>
      <c r="G189" s="94" t="s">
        <v>611</v>
      </c>
      <c r="H189" s="3">
        <v>2376.0300000000002</v>
      </c>
      <c r="I189" s="3">
        <v>2376.0300000000002</v>
      </c>
      <c r="J189" s="3">
        <v>0</v>
      </c>
      <c r="K189" s="3">
        <v>4752.0600000000004</v>
      </c>
      <c r="L189" s="95"/>
    </row>
    <row r="190" spans="1:12" x14ac:dyDescent="0.3">
      <c r="A190" s="93" t="s">
        <v>628</v>
      </c>
      <c r="B190" s="80" t="s">
        <v>348</v>
      </c>
      <c r="C190" s="81"/>
      <c r="D190" s="81"/>
      <c r="E190" s="81"/>
      <c r="F190" s="81"/>
      <c r="G190" s="94" t="s">
        <v>615</v>
      </c>
      <c r="H190" s="3">
        <v>4657.16</v>
      </c>
      <c r="I190" s="3">
        <v>4657.16</v>
      </c>
      <c r="J190" s="3">
        <v>0</v>
      </c>
      <c r="K190" s="3">
        <v>9314.32</v>
      </c>
      <c r="L190" s="95"/>
    </row>
    <row r="191" spans="1:12" x14ac:dyDescent="0.3">
      <c r="A191" s="93" t="s">
        <v>629</v>
      </c>
      <c r="B191" s="80" t="s">
        <v>348</v>
      </c>
      <c r="C191" s="81"/>
      <c r="D191" s="81"/>
      <c r="E191" s="81"/>
      <c r="F191" s="81"/>
      <c r="G191" s="94" t="s">
        <v>617</v>
      </c>
      <c r="H191" s="3">
        <v>6.63</v>
      </c>
      <c r="I191" s="3">
        <v>0</v>
      </c>
      <c r="J191" s="3">
        <v>0</v>
      </c>
      <c r="K191" s="3">
        <v>6.63</v>
      </c>
      <c r="L191" s="95"/>
    </row>
    <row r="192" spans="1:12" x14ac:dyDescent="0.3">
      <c r="A192" s="93" t="s">
        <v>630</v>
      </c>
      <c r="B192" s="80" t="s">
        <v>348</v>
      </c>
      <c r="C192" s="81"/>
      <c r="D192" s="81"/>
      <c r="E192" s="81"/>
      <c r="F192" s="81"/>
      <c r="G192" s="94" t="s">
        <v>619</v>
      </c>
      <c r="H192" s="3">
        <v>745.17</v>
      </c>
      <c r="I192" s="3">
        <v>745.17</v>
      </c>
      <c r="J192" s="3">
        <v>0</v>
      </c>
      <c r="K192" s="3">
        <v>1490.34</v>
      </c>
      <c r="L192" s="95"/>
    </row>
    <row r="193" spans="1:12" x14ac:dyDescent="0.3">
      <c r="A193" s="96" t="s">
        <v>348</v>
      </c>
      <c r="B193" s="80" t="s">
        <v>348</v>
      </c>
      <c r="C193" s="81"/>
      <c r="D193" s="81"/>
      <c r="E193" s="81"/>
      <c r="F193" s="81"/>
      <c r="G193" s="97" t="s">
        <v>348</v>
      </c>
      <c r="H193" s="2"/>
      <c r="I193" s="2"/>
      <c r="J193" s="2"/>
      <c r="K193" s="2"/>
      <c r="L193" s="98"/>
    </row>
    <row r="194" spans="1:12" x14ac:dyDescent="0.3">
      <c r="A194" s="88" t="s">
        <v>631</v>
      </c>
      <c r="B194" s="80" t="s">
        <v>348</v>
      </c>
      <c r="C194" s="81"/>
      <c r="D194" s="81"/>
      <c r="E194" s="89" t="s">
        <v>632</v>
      </c>
      <c r="F194" s="90"/>
      <c r="G194" s="90"/>
      <c r="H194" s="1">
        <v>2288857.19</v>
      </c>
      <c r="I194" s="1">
        <v>6203559.7400000002</v>
      </c>
      <c r="J194" s="1">
        <v>3219144.48</v>
      </c>
      <c r="K194" s="1">
        <v>5273272.45</v>
      </c>
      <c r="L194" s="91"/>
    </row>
    <row r="195" spans="1:12" x14ac:dyDescent="0.3">
      <c r="A195" s="88" t="s">
        <v>633</v>
      </c>
      <c r="B195" s="80" t="s">
        <v>348</v>
      </c>
      <c r="C195" s="81"/>
      <c r="D195" s="81"/>
      <c r="E195" s="81"/>
      <c r="F195" s="89" t="s">
        <v>601</v>
      </c>
      <c r="G195" s="90"/>
      <c r="H195" s="1">
        <v>505785.28</v>
      </c>
      <c r="I195" s="1">
        <v>1135560.76</v>
      </c>
      <c r="J195" s="1">
        <v>621197.39</v>
      </c>
      <c r="K195" s="1">
        <v>1020148.65</v>
      </c>
      <c r="L195" s="99">
        <f>I195-J195</f>
        <v>514363.37</v>
      </c>
    </row>
    <row r="196" spans="1:12" x14ac:dyDescent="0.3">
      <c r="A196" s="93" t="s">
        <v>634</v>
      </c>
      <c r="B196" s="80" t="s">
        <v>348</v>
      </c>
      <c r="C196" s="81"/>
      <c r="D196" s="81"/>
      <c r="E196" s="81"/>
      <c r="F196" s="81"/>
      <c r="G196" s="94" t="s">
        <v>603</v>
      </c>
      <c r="H196" s="3">
        <v>270191.52</v>
      </c>
      <c r="I196" s="3">
        <v>276101.37</v>
      </c>
      <c r="J196" s="3">
        <v>0</v>
      </c>
      <c r="K196" s="3">
        <v>546292.89</v>
      </c>
      <c r="L196" s="95"/>
    </row>
    <row r="197" spans="1:12" x14ac:dyDescent="0.3">
      <c r="A197" s="93" t="s">
        <v>635</v>
      </c>
      <c r="B197" s="80" t="s">
        <v>348</v>
      </c>
      <c r="C197" s="81"/>
      <c r="D197" s="81"/>
      <c r="E197" s="81"/>
      <c r="F197" s="81"/>
      <c r="G197" s="94" t="s">
        <v>605</v>
      </c>
      <c r="H197" s="3">
        <v>33818.75</v>
      </c>
      <c r="I197" s="3">
        <v>611563.42000000004</v>
      </c>
      <c r="J197" s="3">
        <v>575458.24</v>
      </c>
      <c r="K197" s="3">
        <v>69923.929999999993</v>
      </c>
      <c r="L197" s="95"/>
    </row>
    <row r="198" spans="1:12" x14ac:dyDescent="0.3">
      <c r="A198" s="93" t="s">
        <v>636</v>
      </c>
      <c r="B198" s="80" t="s">
        <v>348</v>
      </c>
      <c r="C198" s="81"/>
      <c r="D198" s="81"/>
      <c r="E198" s="81"/>
      <c r="F198" s="81"/>
      <c r="G198" s="94" t="s">
        <v>607</v>
      </c>
      <c r="H198" s="3">
        <v>31985.040000000001</v>
      </c>
      <c r="I198" s="3">
        <v>63871.94</v>
      </c>
      <c r="J198" s="3">
        <v>31985.040000000001</v>
      </c>
      <c r="K198" s="3">
        <v>63871.94</v>
      </c>
      <c r="L198" s="95"/>
    </row>
    <row r="199" spans="1:12" x14ac:dyDescent="0.3">
      <c r="A199" s="93" t="s">
        <v>638</v>
      </c>
      <c r="B199" s="80" t="s">
        <v>348</v>
      </c>
      <c r="C199" s="81"/>
      <c r="D199" s="81"/>
      <c r="E199" s="81"/>
      <c r="F199" s="81"/>
      <c r="G199" s="94" t="s">
        <v>609</v>
      </c>
      <c r="H199" s="3">
        <v>73949.14</v>
      </c>
      <c r="I199" s="3">
        <v>73259.16</v>
      </c>
      <c r="J199" s="3">
        <v>0</v>
      </c>
      <c r="K199" s="3">
        <v>147208.29999999999</v>
      </c>
      <c r="L199" s="95"/>
    </row>
    <row r="200" spans="1:12" x14ac:dyDescent="0.3">
      <c r="A200" s="93" t="s">
        <v>639</v>
      </c>
      <c r="B200" s="80" t="s">
        <v>348</v>
      </c>
      <c r="C200" s="81"/>
      <c r="D200" s="81"/>
      <c r="E200" s="81"/>
      <c r="F200" s="81"/>
      <c r="G200" s="94" t="s">
        <v>611</v>
      </c>
      <c r="H200" s="3">
        <v>23199.67</v>
      </c>
      <c r="I200" s="3">
        <v>22983.18</v>
      </c>
      <c r="J200" s="3">
        <v>0</v>
      </c>
      <c r="K200" s="3">
        <v>46182.85</v>
      </c>
      <c r="L200" s="95"/>
    </row>
    <row r="201" spans="1:12" x14ac:dyDescent="0.3">
      <c r="A201" s="93" t="s">
        <v>640</v>
      </c>
      <c r="B201" s="80" t="s">
        <v>348</v>
      </c>
      <c r="C201" s="81"/>
      <c r="D201" s="81"/>
      <c r="E201" s="81"/>
      <c r="F201" s="81"/>
      <c r="G201" s="94" t="s">
        <v>613</v>
      </c>
      <c r="H201" s="3">
        <v>2899.97</v>
      </c>
      <c r="I201" s="3">
        <v>2873.24</v>
      </c>
      <c r="J201" s="3">
        <v>0</v>
      </c>
      <c r="K201" s="3">
        <v>5773.21</v>
      </c>
      <c r="L201" s="95"/>
    </row>
    <row r="202" spans="1:12" x14ac:dyDescent="0.3">
      <c r="A202" s="93" t="s">
        <v>641</v>
      </c>
      <c r="B202" s="80" t="s">
        <v>348</v>
      </c>
      <c r="C202" s="81"/>
      <c r="D202" s="81"/>
      <c r="E202" s="81"/>
      <c r="F202" s="81"/>
      <c r="G202" s="94" t="s">
        <v>615</v>
      </c>
      <c r="H202" s="3">
        <v>18823.45</v>
      </c>
      <c r="I202" s="3">
        <v>27389.64</v>
      </c>
      <c r="J202" s="3">
        <v>7989.35</v>
      </c>
      <c r="K202" s="3">
        <v>38223.74</v>
      </c>
      <c r="L202" s="95"/>
    </row>
    <row r="203" spans="1:12" x14ac:dyDescent="0.3">
      <c r="A203" s="93" t="s">
        <v>642</v>
      </c>
      <c r="B203" s="80" t="s">
        <v>348</v>
      </c>
      <c r="C203" s="81"/>
      <c r="D203" s="81"/>
      <c r="E203" s="81"/>
      <c r="F203" s="81"/>
      <c r="G203" s="94" t="s">
        <v>617</v>
      </c>
      <c r="H203" s="3">
        <v>411.31</v>
      </c>
      <c r="I203" s="3">
        <v>0</v>
      </c>
      <c r="J203" s="3">
        <v>0</v>
      </c>
      <c r="K203" s="3">
        <v>411.31</v>
      </c>
      <c r="L203" s="95"/>
    </row>
    <row r="204" spans="1:12" x14ac:dyDescent="0.3">
      <c r="A204" s="93" t="s">
        <v>643</v>
      </c>
      <c r="B204" s="80" t="s">
        <v>348</v>
      </c>
      <c r="C204" s="81"/>
      <c r="D204" s="81"/>
      <c r="E204" s="81"/>
      <c r="F204" s="81"/>
      <c r="G204" s="94" t="s">
        <v>619</v>
      </c>
      <c r="H204" s="3">
        <v>42339</v>
      </c>
      <c r="I204" s="3">
        <v>42948.68</v>
      </c>
      <c r="J204" s="3">
        <v>0</v>
      </c>
      <c r="K204" s="3">
        <v>85287.679999999993</v>
      </c>
      <c r="L204" s="95"/>
    </row>
    <row r="205" spans="1:12" x14ac:dyDescent="0.3">
      <c r="A205" s="93" t="s">
        <v>644</v>
      </c>
      <c r="B205" s="80" t="s">
        <v>348</v>
      </c>
      <c r="C205" s="81"/>
      <c r="D205" s="81"/>
      <c r="E205" s="81"/>
      <c r="F205" s="81"/>
      <c r="G205" s="94" t="s">
        <v>645</v>
      </c>
      <c r="H205" s="3">
        <v>7480.62</v>
      </c>
      <c r="I205" s="3">
        <v>13897.83</v>
      </c>
      <c r="J205" s="3">
        <v>5764.76</v>
      </c>
      <c r="K205" s="3">
        <v>15613.69</v>
      </c>
      <c r="L205" s="95"/>
    </row>
    <row r="206" spans="1:12" x14ac:dyDescent="0.3">
      <c r="A206" s="93" t="s">
        <v>646</v>
      </c>
      <c r="B206" s="80" t="s">
        <v>348</v>
      </c>
      <c r="C206" s="81"/>
      <c r="D206" s="81"/>
      <c r="E206" s="81"/>
      <c r="F206" s="81"/>
      <c r="G206" s="94" t="s">
        <v>620</v>
      </c>
      <c r="H206" s="3">
        <v>677.68</v>
      </c>
      <c r="I206" s="3">
        <v>638.08000000000004</v>
      </c>
      <c r="J206" s="3">
        <v>0</v>
      </c>
      <c r="K206" s="3">
        <v>1315.76</v>
      </c>
      <c r="L206" s="95"/>
    </row>
    <row r="207" spans="1:12" x14ac:dyDescent="0.3">
      <c r="A207" s="93" t="s">
        <v>900</v>
      </c>
      <c r="B207" s="80" t="s">
        <v>348</v>
      </c>
      <c r="C207" s="81"/>
      <c r="D207" s="81"/>
      <c r="E207" s="81"/>
      <c r="F207" s="81"/>
      <c r="G207" s="94" t="s">
        <v>653</v>
      </c>
      <c r="H207" s="3">
        <v>9.1300000000000008</v>
      </c>
      <c r="I207" s="3">
        <v>34.22</v>
      </c>
      <c r="J207" s="3">
        <v>0</v>
      </c>
      <c r="K207" s="3">
        <v>43.35</v>
      </c>
      <c r="L207" s="95"/>
    </row>
    <row r="208" spans="1:12" x14ac:dyDescent="0.3">
      <c r="A208" s="96" t="s">
        <v>348</v>
      </c>
      <c r="B208" s="80" t="s">
        <v>348</v>
      </c>
      <c r="C208" s="81"/>
      <c r="D208" s="81"/>
      <c r="E208" s="81"/>
      <c r="F208" s="81"/>
      <c r="G208" s="97" t="s">
        <v>348</v>
      </c>
      <c r="H208" s="2"/>
      <c r="I208" s="2"/>
      <c r="J208" s="2"/>
      <c r="K208" s="2"/>
      <c r="L208" s="98"/>
    </row>
    <row r="209" spans="1:12" x14ac:dyDescent="0.3">
      <c r="A209" s="88" t="s">
        <v>647</v>
      </c>
      <c r="B209" s="80" t="s">
        <v>348</v>
      </c>
      <c r="C209" s="81"/>
      <c r="D209" s="81"/>
      <c r="E209" s="81"/>
      <c r="F209" s="89" t="s">
        <v>622</v>
      </c>
      <c r="G209" s="90"/>
      <c r="H209" s="1">
        <v>1783071.91</v>
      </c>
      <c r="I209" s="1">
        <v>5067998.9800000004</v>
      </c>
      <c r="J209" s="1">
        <v>2597947.09</v>
      </c>
      <c r="K209" s="1">
        <v>4253123.8</v>
      </c>
      <c r="L209" s="99">
        <f>I209-J209</f>
        <v>2470051.8900000006</v>
      </c>
    </row>
    <row r="210" spans="1:12" x14ac:dyDescent="0.3">
      <c r="A210" s="93" t="s">
        <v>648</v>
      </c>
      <c r="B210" s="80" t="s">
        <v>348</v>
      </c>
      <c r="C210" s="81"/>
      <c r="D210" s="81"/>
      <c r="E210" s="81"/>
      <c r="F210" s="81"/>
      <c r="G210" s="94" t="s">
        <v>603</v>
      </c>
      <c r="H210" s="3">
        <v>925199.18</v>
      </c>
      <c r="I210" s="3">
        <v>1267929.5900000001</v>
      </c>
      <c r="J210" s="3">
        <v>12654.79</v>
      </c>
      <c r="K210" s="3">
        <v>2180473.98</v>
      </c>
      <c r="L210" s="95"/>
    </row>
    <row r="211" spans="1:12" x14ac:dyDescent="0.3">
      <c r="A211" s="93" t="s">
        <v>649</v>
      </c>
      <c r="B211" s="80" t="s">
        <v>348</v>
      </c>
      <c r="C211" s="81"/>
      <c r="D211" s="81"/>
      <c r="E211" s="81"/>
      <c r="F211" s="81"/>
      <c r="G211" s="94" t="s">
        <v>605</v>
      </c>
      <c r="H211" s="3">
        <v>-174436.25</v>
      </c>
      <c r="I211" s="3">
        <v>2576978.94</v>
      </c>
      <c r="J211" s="3">
        <v>2382558.98</v>
      </c>
      <c r="K211" s="3">
        <v>19983.71</v>
      </c>
      <c r="L211" s="95"/>
    </row>
    <row r="212" spans="1:12" x14ac:dyDescent="0.3">
      <c r="A212" s="93" t="s">
        <v>650</v>
      </c>
      <c r="B212" s="80" t="s">
        <v>348</v>
      </c>
      <c r="C212" s="81"/>
      <c r="D212" s="81"/>
      <c r="E212" s="81"/>
      <c r="F212" s="81"/>
      <c r="G212" s="94" t="s">
        <v>607</v>
      </c>
      <c r="H212" s="3">
        <v>121916.48</v>
      </c>
      <c r="I212" s="3">
        <v>268749.51</v>
      </c>
      <c r="J212" s="3">
        <v>126056.26</v>
      </c>
      <c r="K212" s="3">
        <v>264609.73</v>
      </c>
      <c r="L212" s="95"/>
    </row>
    <row r="213" spans="1:12" x14ac:dyDescent="0.3">
      <c r="A213" s="93" t="s">
        <v>651</v>
      </c>
      <c r="B213" s="80" t="s">
        <v>348</v>
      </c>
      <c r="C213" s="81"/>
      <c r="D213" s="81"/>
      <c r="E213" s="81"/>
      <c r="F213" s="81"/>
      <c r="G213" s="94" t="s">
        <v>637</v>
      </c>
      <c r="H213" s="3">
        <v>-2514.38</v>
      </c>
      <c r="I213" s="3">
        <v>0</v>
      </c>
      <c r="J213" s="3">
        <v>831.08</v>
      </c>
      <c r="K213" s="3">
        <v>-3345.46</v>
      </c>
      <c r="L213" s="95"/>
    </row>
    <row r="214" spans="1:12" x14ac:dyDescent="0.3">
      <c r="A214" s="93" t="s">
        <v>652</v>
      </c>
      <c r="B214" s="80" t="s">
        <v>348</v>
      </c>
      <c r="C214" s="81"/>
      <c r="D214" s="81"/>
      <c r="E214" s="81"/>
      <c r="F214" s="81"/>
      <c r="G214" s="94" t="s">
        <v>653</v>
      </c>
      <c r="H214" s="3">
        <v>3393.17</v>
      </c>
      <c r="I214" s="3">
        <v>1334.14</v>
      </c>
      <c r="J214" s="3">
        <v>0</v>
      </c>
      <c r="K214" s="3">
        <v>4727.3100000000004</v>
      </c>
      <c r="L214" s="95"/>
    </row>
    <row r="215" spans="1:12" x14ac:dyDescent="0.3">
      <c r="A215" s="93" t="s">
        <v>654</v>
      </c>
      <c r="B215" s="80" t="s">
        <v>348</v>
      </c>
      <c r="C215" s="81"/>
      <c r="D215" s="81"/>
      <c r="E215" s="81"/>
      <c r="F215" s="81"/>
      <c r="G215" s="94" t="s">
        <v>609</v>
      </c>
      <c r="H215" s="3">
        <v>408206.62</v>
      </c>
      <c r="I215" s="3">
        <v>343118.9</v>
      </c>
      <c r="J215" s="3">
        <v>0</v>
      </c>
      <c r="K215" s="3">
        <v>751325.52</v>
      </c>
      <c r="L215" s="95"/>
    </row>
    <row r="216" spans="1:12" x14ac:dyDescent="0.3">
      <c r="A216" s="93" t="s">
        <v>655</v>
      </c>
      <c r="B216" s="80" t="s">
        <v>348</v>
      </c>
      <c r="C216" s="81"/>
      <c r="D216" s="81"/>
      <c r="E216" s="81"/>
      <c r="F216" s="81"/>
      <c r="G216" s="94" t="s">
        <v>611</v>
      </c>
      <c r="H216" s="3">
        <v>127855.7</v>
      </c>
      <c r="I216" s="3">
        <v>108259.46</v>
      </c>
      <c r="J216" s="3">
        <v>0</v>
      </c>
      <c r="K216" s="3">
        <v>236115.16</v>
      </c>
      <c r="L216" s="95"/>
    </row>
    <row r="217" spans="1:12" x14ac:dyDescent="0.3">
      <c r="A217" s="93" t="s">
        <v>656</v>
      </c>
      <c r="B217" s="80" t="s">
        <v>348</v>
      </c>
      <c r="C217" s="81"/>
      <c r="D217" s="81"/>
      <c r="E217" s="81"/>
      <c r="F217" s="81"/>
      <c r="G217" s="94" t="s">
        <v>613</v>
      </c>
      <c r="H217" s="3">
        <v>16008.19</v>
      </c>
      <c r="I217" s="3">
        <v>13595.36</v>
      </c>
      <c r="J217" s="3">
        <v>0</v>
      </c>
      <c r="K217" s="3">
        <v>29603.55</v>
      </c>
      <c r="L217" s="95"/>
    </row>
    <row r="218" spans="1:12" x14ac:dyDescent="0.3">
      <c r="A218" s="93" t="s">
        <v>657</v>
      </c>
      <c r="B218" s="80" t="s">
        <v>348</v>
      </c>
      <c r="C218" s="81"/>
      <c r="D218" s="81"/>
      <c r="E218" s="81"/>
      <c r="F218" s="81"/>
      <c r="G218" s="94" t="s">
        <v>615</v>
      </c>
      <c r="H218" s="3">
        <v>131262.24</v>
      </c>
      <c r="I218" s="3">
        <v>186894.97</v>
      </c>
      <c r="J218" s="3">
        <v>53495.28</v>
      </c>
      <c r="K218" s="3">
        <v>264661.93</v>
      </c>
      <c r="L218" s="95"/>
    </row>
    <row r="219" spans="1:12" x14ac:dyDescent="0.3">
      <c r="A219" s="93" t="s">
        <v>658</v>
      </c>
      <c r="B219" s="80" t="s">
        <v>348</v>
      </c>
      <c r="C219" s="81"/>
      <c r="D219" s="81"/>
      <c r="E219" s="81"/>
      <c r="F219" s="81"/>
      <c r="G219" s="94" t="s">
        <v>617</v>
      </c>
      <c r="H219" s="3">
        <v>3348.92</v>
      </c>
      <c r="I219" s="3">
        <v>1.1399999999999999</v>
      </c>
      <c r="J219" s="3">
        <v>0</v>
      </c>
      <c r="K219" s="3">
        <v>3350.06</v>
      </c>
      <c r="L219" s="95"/>
    </row>
    <row r="220" spans="1:12" x14ac:dyDescent="0.3">
      <c r="A220" s="93" t="s">
        <v>659</v>
      </c>
      <c r="B220" s="80" t="s">
        <v>348</v>
      </c>
      <c r="C220" s="81"/>
      <c r="D220" s="81"/>
      <c r="E220" s="81"/>
      <c r="F220" s="81"/>
      <c r="G220" s="94" t="s">
        <v>619</v>
      </c>
      <c r="H220" s="3">
        <v>194671.71</v>
      </c>
      <c r="I220" s="3">
        <v>247964.07</v>
      </c>
      <c r="J220" s="3">
        <v>269.43</v>
      </c>
      <c r="K220" s="3">
        <v>442366.35</v>
      </c>
      <c r="L220" s="95"/>
    </row>
    <row r="221" spans="1:12" x14ac:dyDescent="0.3">
      <c r="A221" s="93" t="s">
        <v>660</v>
      </c>
      <c r="B221" s="80" t="s">
        <v>348</v>
      </c>
      <c r="C221" s="81"/>
      <c r="D221" s="81"/>
      <c r="E221" s="81"/>
      <c r="F221" s="81"/>
      <c r="G221" s="94" t="s">
        <v>645</v>
      </c>
      <c r="H221" s="3">
        <v>26423.01</v>
      </c>
      <c r="I221" s="3">
        <v>51095.54</v>
      </c>
      <c r="J221" s="3">
        <v>22081.27</v>
      </c>
      <c r="K221" s="3">
        <v>55437.279999999999</v>
      </c>
      <c r="L221" s="95"/>
    </row>
    <row r="222" spans="1:12" x14ac:dyDescent="0.3">
      <c r="A222" s="93" t="s">
        <v>661</v>
      </c>
      <c r="B222" s="80" t="s">
        <v>348</v>
      </c>
      <c r="C222" s="81"/>
      <c r="D222" s="81"/>
      <c r="E222" s="81"/>
      <c r="F222" s="81"/>
      <c r="G222" s="94" t="s">
        <v>620</v>
      </c>
      <c r="H222" s="3">
        <v>1737.32</v>
      </c>
      <c r="I222" s="3">
        <v>2077.36</v>
      </c>
      <c r="J222" s="3">
        <v>0</v>
      </c>
      <c r="K222" s="3">
        <v>3814.68</v>
      </c>
      <c r="L222" s="95"/>
    </row>
    <row r="223" spans="1:12" x14ac:dyDescent="0.3">
      <c r="A223" s="96" t="s">
        <v>348</v>
      </c>
      <c r="B223" s="80" t="s">
        <v>348</v>
      </c>
      <c r="C223" s="81"/>
      <c r="D223" s="81"/>
      <c r="E223" s="81"/>
      <c r="F223" s="81"/>
      <c r="G223" s="97" t="s">
        <v>348</v>
      </c>
      <c r="H223" s="2"/>
      <c r="I223" s="2"/>
      <c r="J223" s="2"/>
      <c r="K223" s="2"/>
      <c r="L223" s="98"/>
    </row>
    <row r="224" spans="1:12" x14ac:dyDescent="0.3">
      <c r="A224" s="88" t="s">
        <v>662</v>
      </c>
      <c r="B224" s="80" t="s">
        <v>348</v>
      </c>
      <c r="C224" s="81"/>
      <c r="D224" s="81"/>
      <c r="E224" s="89" t="s">
        <v>663</v>
      </c>
      <c r="F224" s="90"/>
      <c r="G224" s="90"/>
      <c r="H224" s="1">
        <v>1426.07</v>
      </c>
      <c r="I224" s="1">
        <v>1635.08</v>
      </c>
      <c r="J224" s="1">
        <v>0</v>
      </c>
      <c r="K224" s="1">
        <v>3061.15</v>
      </c>
      <c r="L224" s="91"/>
    </row>
    <row r="225" spans="1:12" x14ac:dyDescent="0.3">
      <c r="A225" s="88" t="s">
        <v>664</v>
      </c>
      <c r="B225" s="80" t="s">
        <v>348</v>
      </c>
      <c r="C225" s="81"/>
      <c r="D225" s="81"/>
      <c r="E225" s="81"/>
      <c r="F225" s="89" t="s">
        <v>601</v>
      </c>
      <c r="G225" s="90"/>
      <c r="H225" s="1">
        <v>1426.07</v>
      </c>
      <c r="I225" s="1">
        <v>1635.08</v>
      </c>
      <c r="J225" s="1">
        <v>0</v>
      </c>
      <c r="K225" s="1">
        <v>3061.15</v>
      </c>
      <c r="L225" s="99">
        <f>I225-J225</f>
        <v>1635.08</v>
      </c>
    </row>
    <row r="226" spans="1:12" x14ac:dyDescent="0.3">
      <c r="A226" s="93" t="s">
        <v>665</v>
      </c>
      <c r="B226" s="80" t="s">
        <v>348</v>
      </c>
      <c r="C226" s="81"/>
      <c r="D226" s="81"/>
      <c r="E226" s="81"/>
      <c r="F226" s="81"/>
      <c r="G226" s="94" t="s">
        <v>617</v>
      </c>
      <c r="H226" s="3">
        <v>6.63</v>
      </c>
      <c r="I226" s="3">
        <v>0</v>
      </c>
      <c r="J226" s="3">
        <v>0</v>
      </c>
      <c r="K226" s="3">
        <v>6.63</v>
      </c>
      <c r="L226" s="95"/>
    </row>
    <row r="227" spans="1:12" x14ac:dyDescent="0.3">
      <c r="A227" s="93" t="s">
        <v>666</v>
      </c>
      <c r="B227" s="80" t="s">
        <v>348</v>
      </c>
      <c r="C227" s="81"/>
      <c r="D227" s="81"/>
      <c r="E227" s="81"/>
      <c r="F227" s="81"/>
      <c r="G227" s="94" t="s">
        <v>645</v>
      </c>
      <c r="H227" s="3">
        <v>539.44000000000005</v>
      </c>
      <c r="I227" s="3">
        <v>579.08000000000004</v>
      </c>
      <c r="J227" s="3">
        <v>0</v>
      </c>
      <c r="K227" s="3">
        <v>1118.52</v>
      </c>
      <c r="L227" s="95"/>
    </row>
    <row r="228" spans="1:12" x14ac:dyDescent="0.3">
      <c r="A228" s="93" t="s">
        <v>667</v>
      </c>
      <c r="B228" s="80" t="s">
        <v>348</v>
      </c>
      <c r="C228" s="81"/>
      <c r="D228" s="81"/>
      <c r="E228" s="81"/>
      <c r="F228" s="81"/>
      <c r="G228" s="94" t="s">
        <v>668</v>
      </c>
      <c r="H228" s="3">
        <v>880</v>
      </c>
      <c r="I228" s="3">
        <v>1056</v>
      </c>
      <c r="J228" s="3">
        <v>0</v>
      </c>
      <c r="K228" s="3">
        <v>1936</v>
      </c>
      <c r="L228" s="95"/>
    </row>
    <row r="229" spans="1:12" x14ac:dyDescent="0.3">
      <c r="A229" s="96" t="s">
        <v>348</v>
      </c>
      <c r="B229" s="80" t="s">
        <v>348</v>
      </c>
      <c r="C229" s="81"/>
      <c r="D229" s="81"/>
      <c r="E229" s="81"/>
      <c r="F229" s="81"/>
      <c r="G229" s="97" t="s">
        <v>348</v>
      </c>
      <c r="H229" s="2"/>
      <c r="I229" s="2"/>
      <c r="J229" s="2"/>
      <c r="K229" s="2"/>
      <c r="L229" s="98"/>
    </row>
    <row r="230" spans="1:12" x14ac:dyDescent="0.3">
      <c r="A230" s="88" t="s">
        <v>669</v>
      </c>
      <c r="B230" s="80" t="s">
        <v>348</v>
      </c>
      <c r="C230" s="81"/>
      <c r="D230" s="81"/>
      <c r="E230" s="89" t="s">
        <v>670</v>
      </c>
      <c r="F230" s="90"/>
      <c r="G230" s="90"/>
      <c r="H230" s="1">
        <v>61364.04</v>
      </c>
      <c r="I230" s="1">
        <v>94627.43</v>
      </c>
      <c r="J230" s="1">
        <v>37251.040000000001</v>
      </c>
      <c r="K230" s="1">
        <v>118740.43</v>
      </c>
      <c r="L230" s="99">
        <f>I230-J230</f>
        <v>57376.389999999992</v>
      </c>
    </row>
    <row r="231" spans="1:12" x14ac:dyDescent="0.3">
      <c r="A231" s="88" t="s">
        <v>671</v>
      </c>
      <c r="B231" s="80" t="s">
        <v>348</v>
      </c>
      <c r="C231" s="81"/>
      <c r="D231" s="81"/>
      <c r="E231" s="81"/>
      <c r="F231" s="89" t="s">
        <v>622</v>
      </c>
      <c r="G231" s="90"/>
      <c r="H231" s="1">
        <v>61364.04</v>
      </c>
      <c r="I231" s="1">
        <v>94627.43</v>
      </c>
      <c r="J231" s="1">
        <v>37251.040000000001</v>
      </c>
      <c r="K231" s="1">
        <v>118740.43</v>
      </c>
      <c r="L231" s="91"/>
    </row>
    <row r="232" spans="1:12" x14ac:dyDescent="0.3">
      <c r="A232" s="93" t="s">
        <v>672</v>
      </c>
      <c r="B232" s="80" t="s">
        <v>348</v>
      </c>
      <c r="C232" s="81"/>
      <c r="D232" s="81"/>
      <c r="E232" s="81"/>
      <c r="F232" s="81"/>
      <c r="G232" s="94" t="s">
        <v>603</v>
      </c>
      <c r="H232" s="3">
        <v>27930.69</v>
      </c>
      <c r="I232" s="3">
        <v>27297.82</v>
      </c>
      <c r="J232" s="3">
        <v>68.959999999999994</v>
      </c>
      <c r="K232" s="3">
        <v>55159.55</v>
      </c>
      <c r="L232" s="95"/>
    </row>
    <row r="233" spans="1:12" x14ac:dyDescent="0.3">
      <c r="A233" s="93" t="s">
        <v>673</v>
      </c>
      <c r="B233" s="80" t="s">
        <v>348</v>
      </c>
      <c r="C233" s="81"/>
      <c r="D233" s="81"/>
      <c r="E233" s="81"/>
      <c r="F233" s="81"/>
      <c r="G233" s="94" t="s">
        <v>605</v>
      </c>
      <c r="H233" s="3">
        <v>3956.07</v>
      </c>
      <c r="I233" s="3">
        <v>33115.21</v>
      </c>
      <c r="J233" s="3">
        <v>30300.83</v>
      </c>
      <c r="K233" s="3">
        <v>6770.45</v>
      </c>
      <c r="L233" s="95"/>
    </row>
    <row r="234" spans="1:12" x14ac:dyDescent="0.3">
      <c r="A234" s="93" t="s">
        <v>674</v>
      </c>
      <c r="B234" s="80" t="s">
        <v>348</v>
      </c>
      <c r="C234" s="81"/>
      <c r="D234" s="81"/>
      <c r="E234" s="81"/>
      <c r="F234" s="81"/>
      <c r="G234" s="94" t="s">
        <v>607</v>
      </c>
      <c r="H234" s="3">
        <v>3130.71</v>
      </c>
      <c r="I234" s="3">
        <v>6115.66</v>
      </c>
      <c r="J234" s="3">
        <v>3130.71</v>
      </c>
      <c r="K234" s="3">
        <v>6115.66</v>
      </c>
      <c r="L234" s="95"/>
    </row>
    <row r="235" spans="1:12" x14ac:dyDescent="0.3">
      <c r="A235" s="93" t="s">
        <v>908</v>
      </c>
      <c r="B235" s="80" t="s">
        <v>348</v>
      </c>
      <c r="C235" s="81"/>
      <c r="D235" s="81"/>
      <c r="E235" s="81"/>
      <c r="F235" s="81"/>
      <c r="G235" s="94" t="s">
        <v>637</v>
      </c>
      <c r="H235" s="3">
        <v>0</v>
      </c>
      <c r="I235" s="3">
        <v>0</v>
      </c>
      <c r="J235" s="3">
        <v>1034.47</v>
      </c>
      <c r="K235" s="3">
        <v>-1034.47</v>
      </c>
      <c r="L235" s="95"/>
    </row>
    <row r="236" spans="1:12" x14ac:dyDescent="0.3">
      <c r="A236" s="93" t="s">
        <v>675</v>
      </c>
      <c r="B236" s="80" t="s">
        <v>348</v>
      </c>
      <c r="C236" s="81"/>
      <c r="D236" s="81"/>
      <c r="E236" s="81"/>
      <c r="F236" s="81"/>
      <c r="G236" s="94" t="s">
        <v>609</v>
      </c>
      <c r="H236" s="3">
        <v>7122.27</v>
      </c>
      <c r="I236" s="3">
        <v>6926.57</v>
      </c>
      <c r="J236" s="3">
        <v>0</v>
      </c>
      <c r="K236" s="3">
        <v>14048.84</v>
      </c>
      <c r="L236" s="95"/>
    </row>
    <row r="237" spans="1:12" x14ac:dyDescent="0.3">
      <c r="A237" s="93" t="s">
        <v>676</v>
      </c>
      <c r="B237" s="80" t="s">
        <v>348</v>
      </c>
      <c r="C237" s="81"/>
      <c r="D237" s="81"/>
      <c r="E237" s="81"/>
      <c r="F237" s="81"/>
      <c r="G237" s="94" t="s">
        <v>611</v>
      </c>
      <c r="H237" s="3">
        <v>2234.52</v>
      </c>
      <c r="I237" s="3">
        <v>2173.12</v>
      </c>
      <c r="J237" s="3">
        <v>0</v>
      </c>
      <c r="K237" s="3">
        <v>4407.6400000000003</v>
      </c>
      <c r="L237" s="95"/>
    </row>
    <row r="238" spans="1:12" x14ac:dyDescent="0.3">
      <c r="A238" s="93" t="s">
        <v>677</v>
      </c>
      <c r="B238" s="80" t="s">
        <v>348</v>
      </c>
      <c r="C238" s="81"/>
      <c r="D238" s="81"/>
      <c r="E238" s="81"/>
      <c r="F238" s="81"/>
      <c r="G238" s="94" t="s">
        <v>613</v>
      </c>
      <c r="H238" s="3">
        <v>279.18</v>
      </c>
      <c r="I238" s="3">
        <v>271.52</v>
      </c>
      <c r="J238" s="3">
        <v>0</v>
      </c>
      <c r="K238" s="3">
        <v>550.70000000000005</v>
      </c>
      <c r="L238" s="95"/>
    </row>
    <row r="239" spans="1:12" x14ac:dyDescent="0.3">
      <c r="A239" s="93" t="s">
        <v>678</v>
      </c>
      <c r="B239" s="80" t="s">
        <v>348</v>
      </c>
      <c r="C239" s="81"/>
      <c r="D239" s="81"/>
      <c r="E239" s="81"/>
      <c r="F239" s="81"/>
      <c r="G239" s="94" t="s">
        <v>615</v>
      </c>
      <c r="H239" s="3">
        <v>5055.96</v>
      </c>
      <c r="I239" s="3">
        <v>6264.87</v>
      </c>
      <c r="J239" s="3">
        <v>1738.48</v>
      </c>
      <c r="K239" s="3">
        <v>9582.35</v>
      </c>
      <c r="L239" s="95"/>
    </row>
    <row r="240" spans="1:12" x14ac:dyDescent="0.3">
      <c r="A240" s="93" t="s">
        <v>679</v>
      </c>
      <c r="B240" s="80" t="s">
        <v>348</v>
      </c>
      <c r="C240" s="81"/>
      <c r="D240" s="81"/>
      <c r="E240" s="81"/>
      <c r="F240" s="81"/>
      <c r="G240" s="94" t="s">
        <v>617</v>
      </c>
      <c r="H240" s="3">
        <v>203.58</v>
      </c>
      <c r="I240" s="3">
        <v>0</v>
      </c>
      <c r="J240" s="3">
        <v>0</v>
      </c>
      <c r="K240" s="3">
        <v>203.58</v>
      </c>
      <c r="L240" s="95"/>
    </row>
    <row r="241" spans="1:12" x14ac:dyDescent="0.3">
      <c r="A241" s="93" t="s">
        <v>680</v>
      </c>
      <c r="B241" s="80" t="s">
        <v>348</v>
      </c>
      <c r="C241" s="81"/>
      <c r="D241" s="81"/>
      <c r="E241" s="81"/>
      <c r="F241" s="81"/>
      <c r="G241" s="94" t="s">
        <v>619</v>
      </c>
      <c r="H241" s="3">
        <v>9216.7199999999993</v>
      </c>
      <c r="I241" s="3">
        <v>9216.7199999999993</v>
      </c>
      <c r="J241" s="3">
        <v>232.75</v>
      </c>
      <c r="K241" s="3">
        <v>18200.689999999999</v>
      </c>
      <c r="L241" s="95"/>
    </row>
    <row r="242" spans="1:12" x14ac:dyDescent="0.3">
      <c r="A242" s="93" t="s">
        <v>681</v>
      </c>
      <c r="B242" s="80" t="s">
        <v>348</v>
      </c>
      <c r="C242" s="81"/>
      <c r="D242" s="81"/>
      <c r="E242" s="81"/>
      <c r="F242" s="81"/>
      <c r="G242" s="94" t="s">
        <v>645</v>
      </c>
      <c r="H242" s="3">
        <v>2234.34</v>
      </c>
      <c r="I242" s="3">
        <v>3245.94</v>
      </c>
      <c r="J242" s="3">
        <v>744.84</v>
      </c>
      <c r="K242" s="3">
        <v>4735.4399999999996</v>
      </c>
      <c r="L242" s="95"/>
    </row>
    <row r="243" spans="1:12" x14ac:dyDescent="0.3">
      <c r="A243" s="96" t="s">
        <v>348</v>
      </c>
      <c r="B243" s="80" t="s">
        <v>348</v>
      </c>
      <c r="C243" s="81"/>
      <c r="D243" s="81"/>
      <c r="E243" s="81"/>
      <c r="F243" s="81"/>
      <c r="G243" s="97" t="s">
        <v>348</v>
      </c>
      <c r="H243" s="2"/>
      <c r="I243" s="2"/>
      <c r="J243" s="2"/>
      <c r="K243" s="2"/>
      <c r="L243" s="98"/>
    </row>
    <row r="244" spans="1:12" x14ac:dyDescent="0.3">
      <c r="A244" s="88" t="s">
        <v>682</v>
      </c>
      <c r="B244" s="80" t="s">
        <v>348</v>
      </c>
      <c r="C244" s="81"/>
      <c r="D244" s="89" t="s">
        <v>683</v>
      </c>
      <c r="E244" s="90"/>
      <c r="F244" s="90"/>
      <c r="G244" s="90"/>
      <c r="H244" s="1">
        <v>312920.19</v>
      </c>
      <c r="I244" s="1">
        <v>613372.91</v>
      </c>
      <c r="J244" s="1">
        <v>0.03</v>
      </c>
      <c r="K244" s="1">
        <v>926293.07</v>
      </c>
      <c r="L244" s="99">
        <f>I244-J244</f>
        <v>613372.88</v>
      </c>
    </row>
    <row r="245" spans="1:12" x14ac:dyDescent="0.3">
      <c r="A245" s="88" t="s">
        <v>684</v>
      </c>
      <c r="B245" s="80" t="s">
        <v>348</v>
      </c>
      <c r="C245" s="81"/>
      <c r="D245" s="81"/>
      <c r="E245" s="89" t="s">
        <v>683</v>
      </c>
      <c r="F245" s="90"/>
      <c r="G245" s="90"/>
      <c r="H245" s="1">
        <v>312920.19</v>
      </c>
      <c r="I245" s="1">
        <v>613372.91</v>
      </c>
      <c r="J245" s="1">
        <v>0.03</v>
      </c>
      <c r="K245" s="1">
        <v>926293.07</v>
      </c>
      <c r="L245" s="91"/>
    </row>
    <row r="246" spans="1:12" x14ac:dyDescent="0.3">
      <c r="A246" s="88" t="s">
        <v>685</v>
      </c>
      <c r="B246" s="80" t="s">
        <v>348</v>
      </c>
      <c r="C246" s="81"/>
      <c r="D246" s="81"/>
      <c r="E246" s="81"/>
      <c r="F246" s="89" t="s">
        <v>683</v>
      </c>
      <c r="G246" s="90"/>
      <c r="H246" s="1">
        <v>312920.19</v>
      </c>
      <c r="I246" s="1">
        <v>613372.91</v>
      </c>
      <c r="J246" s="1">
        <v>0.03</v>
      </c>
      <c r="K246" s="1">
        <v>926293.07</v>
      </c>
      <c r="L246" s="91"/>
    </row>
    <row r="247" spans="1:12" x14ac:dyDescent="0.3">
      <c r="A247" s="93" t="s">
        <v>686</v>
      </c>
      <c r="B247" s="80" t="s">
        <v>348</v>
      </c>
      <c r="C247" s="81"/>
      <c r="D247" s="81"/>
      <c r="E247" s="81"/>
      <c r="F247" s="81"/>
      <c r="G247" s="94" t="s">
        <v>687</v>
      </c>
      <c r="H247" s="3">
        <v>19351.150000000001</v>
      </c>
      <c r="I247" s="3">
        <v>19351.2</v>
      </c>
      <c r="J247" s="3">
        <v>0</v>
      </c>
      <c r="K247" s="3">
        <v>38702.35</v>
      </c>
      <c r="L247" s="99">
        <f t="shared" ref="L247:L255" si="0">I247-J247</f>
        <v>19351.2</v>
      </c>
    </row>
    <row r="248" spans="1:12" x14ac:dyDescent="0.3">
      <c r="A248" s="93" t="s">
        <v>688</v>
      </c>
      <c r="B248" s="80" t="s">
        <v>348</v>
      </c>
      <c r="C248" s="81"/>
      <c r="D248" s="81"/>
      <c r="E248" s="81"/>
      <c r="F248" s="81"/>
      <c r="G248" s="94" t="s">
        <v>689</v>
      </c>
      <c r="H248" s="3">
        <v>6468</v>
      </c>
      <c r="I248" s="3">
        <v>6468</v>
      </c>
      <c r="J248" s="3">
        <v>0</v>
      </c>
      <c r="K248" s="3">
        <v>12936</v>
      </c>
      <c r="L248" s="99">
        <f t="shared" si="0"/>
        <v>6468</v>
      </c>
    </row>
    <row r="249" spans="1:12" x14ac:dyDescent="0.3">
      <c r="A249" s="93" t="s">
        <v>909</v>
      </c>
      <c r="B249" s="80" t="s">
        <v>348</v>
      </c>
      <c r="C249" s="81"/>
      <c r="D249" s="81"/>
      <c r="E249" s="81"/>
      <c r="F249" s="81"/>
      <c r="G249" s="94" t="s">
        <v>910</v>
      </c>
      <c r="H249" s="3">
        <v>0</v>
      </c>
      <c r="I249" s="3">
        <v>19703.78</v>
      </c>
      <c r="J249" s="3">
        <v>0</v>
      </c>
      <c r="K249" s="3">
        <v>19703.78</v>
      </c>
      <c r="L249" s="99">
        <f t="shared" si="0"/>
        <v>19703.78</v>
      </c>
    </row>
    <row r="250" spans="1:12" x14ac:dyDescent="0.3">
      <c r="A250" s="93" t="s">
        <v>690</v>
      </c>
      <c r="B250" s="80" t="s">
        <v>348</v>
      </c>
      <c r="C250" s="81"/>
      <c r="D250" s="81"/>
      <c r="E250" s="81"/>
      <c r="F250" s="81"/>
      <c r="G250" s="94" t="s">
        <v>691</v>
      </c>
      <c r="H250" s="3">
        <v>4657.3599999999997</v>
      </c>
      <c r="I250" s="3">
        <v>3933.07</v>
      </c>
      <c r="J250" s="3">
        <v>0</v>
      </c>
      <c r="K250" s="3">
        <v>8590.43</v>
      </c>
      <c r="L250" s="99">
        <f t="shared" si="0"/>
        <v>3933.07</v>
      </c>
    </row>
    <row r="251" spans="1:12" x14ac:dyDescent="0.3">
      <c r="A251" s="93" t="s">
        <v>911</v>
      </c>
      <c r="B251" s="80" t="s">
        <v>348</v>
      </c>
      <c r="C251" s="81"/>
      <c r="D251" s="81"/>
      <c r="E251" s="81"/>
      <c r="F251" s="81"/>
      <c r="G251" s="94" t="s">
        <v>912</v>
      </c>
      <c r="H251" s="3">
        <v>0</v>
      </c>
      <c r="I251" s="3">
        <v>207808.89</v>
      </c>
      <c r="J251" s="3">
        <v>0</v>
      </c>
      <c r="K251" s="3">
        <v>207808.89</v>
      </c>
      <c r="L251" s="99">
        <f t="shared" si="0"/>
        <v>207808.89</v>
      </c>
    </row>
    <row r="252" spans="1:12" x14ac:dyDescent="0.3">
      <c r="A252" s="93" t="s">
        <v>692</v>
      </c>
      <c r="B252" s="80" t="s">
        <v>348</v>
      </c>
      <c r="C252" s="81"/>
      <c r="D252" s="81"/>
      <c r="E252" s="81"/>
      <c r="F252" s="81"/>
      <c r="G252" s="94" t="s">
        <v>693</v>
      </c>
      <c r="H252" s="3">
        <v>11190.74</v>
      </c>
      <c r="I252" s="3">
        <v>6425.21</v>
      </c>
      <c r="J252" s="3">
        <v>0.02</v>
      </c>
      <c r="K252" s="3">
        <v>17615.93</v>
      </c>
      <c r="L252" s="99">
        <f t="shared" si="0"/>
        <v>6425.19</v>
      </c>
    </row>
    <row r="253" spans="1:12" x14ac:dyDescent="0.3">
      <c r="A253" s="93" t="s">
        <v>694</v>
      </c>
      <c r="B253" s="80" t="s">
        <v>348</v>
      </c>
      <c r="C253" s="81"/>
      <c r="D253" s="81"/>
      <c r="E253" s="81"/>
      <c r="F253" s="81"/>
      <c r="G253" s="94" t="s">
        <v>695</v>
      </c>
      <c r="H253" s="3">
        <v>207665.14</v>
      </c>
      <c r="I253" s="3">
        <v>275222</v>
      </c>
      <c r="J253" s="3">
        <v>0</v>
      </c>
      <c r="K253" s="3">
        <v>482887.14</v>
      </c>
      <c r="L253" s="99">
        <f t="shared" si="0"/>
        <v>275222</v>
      </c>
    </row>
    <row r="254" spans="1:12" x14ac:dyDescent="0.3">
      <c r="A254" s="93" t="s">
        <v>696</v>
      </c>
      <c r="B254" s="80" t="s">
        <v>348</v>
      </c>
      <c r="C254" s="81"/>
      <c r="D254" s="81"/>
      <c r="E254" s="81"/>
      <c r="F254" s="81"/>
      <c r="G254" s="94" t="s">
        <v>697</v>
      </c>
      <c r="H254" s="3">
        <v>40085.71</v>
      </c>
      <c r="I254" s="3">
        <v>50972.09</v>
      </c>
      <c r="J254" s="3">
        <v>0</v>
      </c>
      <c r="K254" s="3">
        <v>91057.8</v>
      </c>
      <c r="L254" s="99">
        <f t="shared" si="0"/>
        <v>50972.09</v>
      </c>
    </row>
    <row r="255" spans="1:12" x14ac:dyDescent="0.3">
      <c r="A255" s="93" t="s">
        <v>698</v>
      </c>
      <c r="B255" s="80" t="s">
        <v>348</v>
      </c>
      <c r="C255" s="81"/>
      <c r="D255" s="81"/>
      <c r="E255" s="81"/>
      <c r="F255" s="81"/>
      <c r="G255" s="94" t="s">
        <v>699</v>
      </c>
      <c r="H255" s="3">
        <v>23502.09</v>
      </c>
      <c r="I255" s="3">
        <v>23488.67</v>
      </c>
      <c r="J255" s="3">
        <v>0.01</v>
      </c>
      <c r="K255" s="3">
        <v>46990.75</v>
      </c>
      <c r="L255" s="99">
        <f t="shared" si="0"/>
        <v>23488.66</v>
      </c>
    </row>
    <row r="256" spans="1:12" x14ac:dyDescent="0.3">
      <c r="A256" s="96" t="s">
        <v>348</v>
      </c>
      <c r="B256" s="80" t="s">
        <v>348</v>
      </c>
      <c r="C256" s="81"/>
      <c r="D256" s="81"/>
      <c r="E256" s="81"/>
      <c r="F256" s="81"/>
      <c r="G256" s="97" t="s">
        <v>348</v>
      </c>
      <c r="H256" s="2"/>
      <c r="I256" s="2"/>
      <c r="J256" s="2"/>
      <c r="K256" s="2"/>
      <c r="L256" s="98"/>
    </row>
    <row r="257" spans="1:12" x14ac:dyDescent="0.3">
      <c r="A257" s="88" t="s">
        <v>700</v>
      </c>
      <c r="B257" s="92" t="s">
        <v>348</v>
      </c>
      <c r="C257" s="89" t="s">
        <v>701</v>
      </c>
      <c r="D257" s="90"/>
      <c r="E257" s="90"/>
      <c r="F257" s="90"/>
      <c r="G257" s="90"/>
      <c r="H257" s="1">
        <v>358319.91</v>
      </c>
      <c r="I257" s="1">
        <v>331340.2</v>
      </c>
      <c r="J257" s="1">
        <v>0</v>
      </c>
      <c r="K257" s="1">
        <v>689660.11</v>
      </c>
      <c r="L257" s="99">
        <f>I257-J257</f>
        <v>331340.2</v>
      </c>
    </row>
    <row r="258" spans="1:12" x14ac:dyDescent="0.3">
      <c r="A258" s="88" t="s">
        <v>702</v>
      </c>
      <c r="B258" s="80" t="s">
        <v>348</v>
      </c>
      <c r="C258" s="81"/>
      <c r="D258" s="89" t="s">
        <v>701</v>
      </c>
      <c r="E258" s="90"/>
      <c r="F258" s="90"/>
      <c r="G258" s="90"/>
      <c r="H258" s="1">
        <v>358319.91</v>
      </c>
      <c r="I258" s="1">
        <v>331340.2</v>
      </c>
      <c r="J258" s="1">
        <v>0</v>
      </c>
      <c r="K258" s="1">
        <v>689660.11</v>
      </c>
      <c r="L258" s="91"/>
    </row>
    <row r="259" spans="1:12" x14ac:dyDescent="0.3">
      <c r="A259" s="88" t="s">
        <v>703</v>
      </c>
      <c r="B259" s="80" t="s">
        <v>348</v>
      </c>
      <c r="C259" s="81"/>
      <c r="D259" s="81"/>
      <c r="E259" s="89" t="s">
        <v>701</v>
      </c>
      <c r="F259" s="90"/>
      <c r="G259" s="90"/>
      <c r="H259" s="1">
        <v>358319.91</v>
      </c>
      <c r="I259" s="1">
        <v>331340.2</v>
      </c>
      <c r="J259" s="1">
        <v>0</v>
      </c>
      <c r="K259" s="1">
        <v>689660.11</v>
      </c>
      <c r="L259" s="91"/>
    </row>
    <row r="260" spans="1:12" x14ac:dyDescent="0.3">
      <c r="A260" s="88" t="s">
        <v>704</v>
      </c>
      <c r="B260" s="80" t="s">
        <v>348</v>
      </c>
      <c r="C260" s="81"/>
      <c r="D260" s="81"/>
      <c r="E260" s="81"/>
      <c r="F260" s="89" t="s">
        <v>705</v>
      </c>
      <c r="G260" s="90"/>
      <c r="H260" s="1">
        <v>32809.32</v>
      </c>
      <c r="I260" s="1">
        <v>32378.6</v>
      </c>
      <c r="J260" s="1">
        <v>0</v>
      </c>
      <c r="K260" s="1">
        <v>65187.92</v>
      </c>
      <c r="L260" s="99">
        <f>I260-J260</f>
        <v>32378.6</v>
      </c>
    </row>
    <row r="261" spans="1:12" x14ac:dyDescent="0.3">
      <c r="A261" s="93" t="s">
        <v>706</v>
      </c>
      <c r="B261" s="80" t="s">
        <v>348</v>
      </c>
      <c r="C261" s="81"/>
      <c r="D261" s="81"/>
      <c r="E261" s="81"/>
      <c r="F261" s="81"/>
      <c r="G261" s="94" t="s">
        <v>707</v>
      </c>
      <c r="H261" s="3">
        <v>32809.32</v>
      </c>
      <c r="I261" s="3">
        <v>32378.6</v>
      </c>
      <c r="J261" s="3">
        <v>0</v>
      </c>
      <c r="K261" s="3">
        <v>65187.92</v>
      </c>
      <c r="L261" s="95"/>
    </row>
    <row r="262" spans="1:12" x14ac:dyDescent="0.3">
      <c r="A262" s="96" t="s">
        <v>348</v>
      </c>
      <c r="B262" s="80" t="s">
        <v>348</v>
      </c>
      <c r="C262" s="81"/>
      <c r="D262" s="81"/>
      <c r="E262" s="81"/>
      <c r="F262" s="81"/>
      <c r="G262" s="97" t="s">
        <v>348</v>
      </c>
      <c r="H262" s="2"/>
      <c r="I262" s="2"/>
      <c r="J262" s="2"/>
      <c r="K262" s="2"/>
      <c r="L262" s="98"/>
    </row>
    <row r="263" spans="1:12" x14ac:dyDescent="0.3">
      <c r="A263" s="88" t="s">
        <v>708</v>
      </c>
      <c r="B263" s="80" t="s">
        <v>348</v>
      </c>
      <c r="C263" s="81"/>
      <c r="D263" s="81"/>
      <c r="E263" s="81"/>
      <c r="F263" s="89" t="s">
        <v>709</v>
      </c>
      <c r="G263" s="90"/>
      <c r="H263" s="1">
        <v>161228.24</v>
      </c>
      <c r="I263" s="1">
        <v>134190.12</v>
      </c>
      <c r="J263" s="1">
        <v>0</v>
      </c>
      <c r="K263" s="1">
        <v>295418.36</v>
      </c>
      <c r="L263" s="99">
        <f t="shared" ref="L263:L267" si="1">I263-J263</f>
        <v>134190.12</v>
      </c>
    </row>
    <row r="264" spans="1:12" x14ac:dyDescent="0.3">
      <c r="A264" s="93" t="s">
        <v>710</v>
      </c>
      <c r="B264" s="80" t="s">
        <v>348</v>
      </c>
      <c r="C264" s="81"/>
      <c r="D264" s="81"/>
      <c r="E264" s="81"/>
      <c r="F264" s="81"/>
      <c r="G264" s="94" t="s">
        <v>711</v>
      </c>
      <c r="H264" s="3">
        <v>89543.49</v>
      </c>
      <c r="I264" s="3">
        <v>61741.46</v>
      </c>
      <c r="J264" s="3">
        <v>0</v>
      </c>
      <c r="K264" s="3">
        <v>151284.95000000001</v>
      </c>
      <c r="L264" s="99">
        <f t="shared" si="1"/>
        <v>61741.46</v>
      </c>
    </row>
    <row r="265" spans="1:12" x14ac:dyDescent="0.3">
      <c r="A265" s="93" t="s">
        <v>712</v>
      </c>
      <c r="B265" s="80" t="s">
        <v>348</v>
      </c>
      <c r="C265" s="81"/>
      <c r="D265" s="81"/>
      <c r="E265" s="81"/>
      <c r="F265" s="81"/>
      <c r="G265" s="94" t="s">
        <v>713</v>
      </c>
      <c r="H265" s="3">
        <v>45026.77</v>
      </c>
      <c r="I265" s="3">
        <v>40546.769999999997</v>
      </c>
      <c r="J265" s="3">
        <v>0</v>
      </c>
      <c r="K265" s="3">
        <v>85573.54</v>
      </c>
      <c r="L265" s="99">
        <f t="shared" si="1"/>
        <v>40546.769999999997</v>
      </c>
    </row>
    <row r="266" spans="1:12" x14ac:dyDescent="0.3">
      <c r="A266" s="93" t="s">
        <v>714</v>
      </c>
      <c r="B266" s="80" t="s">
        <v>348</v>
      </c>
      <c r="C266" s="81"/>
      <c r="D266" s="81"/>
      <c r="E266" s="81"/>
      <c r="F266" s="81"/>
      <c r="G266" s="94" t="s">
        <v>715</v>
      </c>
      <c r="H266" s="3">
        <v>17832.11</v>
      </c>
      <c r="I266" s="3">
        <v>23229.72</v>
      </c>
      <c r="J266" s="3">
        <v>0</v>
      </c>
      <c r="K266" s="3">
        <v>41061.83</v>
      </c>
      <c r="L266" s="99">
        <f t="shared" si="1"/>
        <v>23229.72</v>
      </c>
    </row>
    <row r="267" spans="1:12" x14ac:dyDescent="0.3">
      <c r="A267" s="93" t="s">
        <v>716</v>
      </c>
      <c r="B267" s="80" t="s">
        <v>348</v>
      </c>
      <c r="C267" s="81"/>
      <c r="D267" s="81"/>
      <c r="E267" s="81"/>
      <c r="F267" s="81"/>
      <c r="G267" s="94" t="s">
        <v>717</v>
      </c>
      <c r="H267" s="3">
        <v>8825.8700000000008</v>
      </c>
      <c r="I267" s="3">
        <v>8672.17</v>
      </c>
      <c r="J267" s="3">
        <v>0</v>
      </c>
      <c r="K267" s="3">
        <v>17498.04</v>
      </c>
      <c r="L267" s="99">
        <f t="shared" si="1"/>
        <v>8672.17</v>
      </c>
    </row>
    <row r="268" spans="1:12" x14ac:dyDescent="0.3">
      <c r="A268" s="96" t="s">
        <v>348</v>
      </c>
      <c r="B268" s="80" t="s">
        <v>348</v>
      </c>
      <c r="C268" s="81"/>
      <c r="D268" s="81"/>
      <c r="E268" s="81"/>
      <c r="F268" s="81"/>
      <c r="G268" s="97" t="s">
        <v>348</v>
      </c>
      <c r="H268" s="2"/>
      <c r="I268" s="2"/>
      <c r="J268" s="2"/>
      <c r="K268" s="2"/>
      <c r="L268" s="98"/>
    </row>
    <row r="269" spans="1:12" x14ac:dyDescent="0.3">
      <c r="A269" s="88" t="s">
        <v>913</v>
      </c>
      <c r="B269" s="80" t="s">
        <v>348</v>
      </c>
      <c r="C269" s="81"/>
      <c r="D269" s="81"/>
      <c r="E269" s="81"/>
      <c r="F269" s="89" t="s">
        <v>914</v>
      </c>
      <c r="G269" s="90"/>
      <c r="H269" s="1">
        <v>0</v>
      </c>
      <c r="I269" s="1">
        <v>19999</v>
      </c>
      <c r="J269" s="1">
        <v>0</v>
      </c>
      <c r="K269" s="1">
        <v>19999</v>
      </c>
      <c r="L269" s="99">
        <f>I269-J269</f>
        <v>19999</v>
      </c>
    </row>
    <row r="270" spans="1:12" x14ac:dyDescent="0.3">
      <c r="A270" s="93" t="s">
        <v>915</v>
      </c>
      <c r="B270" s="80" t="s">
        <v>348</v>
      </c>
      <c r="C270" s="81"/>
      <c r="D270" s="81"/>
      <c r="E270" s="81"/>
      <c r="F270" s="81"/>
      <c r="G270" s="94" t="s">
        <v>916</v>
      </c>
      <c r="H270" s="3">
        <v>0</v>
      </c>
      <c r="I270" s="3">
        <v>49</v>
      </c>
      <c r="J270" s="3">
        <v>0</v>
      </c>
      <c r="K270" s="3">
        <v>49</v>
      </c>
      <c r="L270" s="95"/>
    </row>
    <row r="271" spans="1:12" x14ac:dyDescent="0.3">
      <c r="A271" s="93" t="s">
        <v>917</v>
      </c>
      <c r="B271" s="80" t="s">
        <v>348</v>
      </c>
      <c r="C271" s="81"/>
      <c r="D271" s="81"/>
      <c r="E271" s="81"/>
      <c r="F271" s="81"/>
      <c r="G271" s="94" t="s">
        <v>918</v>
      </c>
      <c r="H271" s="3">
        <v>0</v>
      </c>
      <c r="I271" s="3">
        <v>19950</v>
      </c>
      <c r="J271" s="3">
        <v>0</v>
      </c>
      <c r="K271" s="3">
        <v>19950</v>
      </c>
      <c r="L271" s="95"/>
    </row>
    <row r="272" spans="1:12" x14ac:dyDescent="0.3">
      <c r="A272" s="96" t="s">
        <v>348</v>
      </c>
      <c r="B272" s="80" t="s">
        <v>348</v>
      </c>
      <c r="C272" s="81"/>
      <c r="D272" s="81"/>
      <c r="E272" s="81"/>
      <c r="F272" s="81"/>
      <c r="G272" s="97" t="s">
        <v>348</v>
      </c>
      <c r="H272" s="2"/>
      <c r="I272" s="2"/>
      <c r="J272" s="2"/>
      <c r="K272" s="2"/>
      <c r="L272" s="98"/>
    </row>
    <row r="273" spans="1:12" x14ac:dyDescent="0.3">
      <c r="A273" s="88" t="s">
        <v>919</v>
      </c>
      <c r="B273" s="80" t="s">
        <v>348</v>
      </c>
      <c r="C273" s="81"/>
      <c r="D273" s="81"/>
      <c r="E273" s="81"/>
      <c r="F273" s="89" t="s">
        <v>920</v>
      </c>
      <c r="G273" s="90"/>
      <c r="H273" s="1">
        <v>0</v>
      </c>
      <c r="I273" s="1">
        <v>2982.71</v>
      </c>
      <c r="J273" s="1">
        <v>0</v>
      </c>
      <c r="K273" s="1">
        <v>2982.71</v>
      </c>
      <c r="L273" s="99">
        <f>I273-J273</f>
        <v>2982.71</v>
      </c>
    </row>
    <row r="274" spans="1:12" x14ac:dyDescent="0.3">
      <c r="A274" s="93" t="s">
        <v>921</v>
      </c>
      <c r="B274" s="80" t="s">
        <v>348</v>
      </c>
      <c r="C274" s="81"/>
      <c r="D274" s="81"/>
      <c r="E274" s="81"/>
      <c r="F274" s="81"/>
      <c r="G274" s="94" t="s">
        <v>922</v>
      </c>
      <c r="H274" s="3">
        <v>0</v>
      </c>
      <c r="I274" s="3">
        <v>1542.19</v>
      </c>
      <c r="J274" s="3">
        <v>0</v>
      </c>
      <c r="K274" s="3">
        <v>1542.19</v>
      </c>
      <c r="L274" s="95"/>
    </row>
    <row r="275" spans="1:12" x14ac:dyDescent="0.3">
      <c r="A275" s="93" t="s">
        <v>923</v>
      </c>
      <c r="B275" s="80" t="s">
        <v>348</v>
      </c>
      <c r="C275" s="81"/>
      <c r="D275" s="81"/>
      <c r="E275" s="81"/>
      <c r="F275" s="81"/>
      <c r="G275" s="94" t="s">
        <v>924</v>
      </c>
      <c r="H275" s="3">
        <v>0</v>
      </c>
      <c r="I275" s="3">
        <v>1440.52</v>
      </c>
      <c r="J275" s="3">
        <v>0</v>
      </c>
      <c r="K275" s="3">
        <v>1440.52</v>
      </c>
      <c r="L275" s="95"/>
    </row>
    <row r="276" spans="1:12" x14ac:dyDescent="0.3">
      <c r="A276" s="96" t="s">
        <v>348</v>
      </c>
      <c r="B276" s="80" t="s">
        <v>348</v>
      </c>
      <c r="C276" s="81"/>
      <c r="D276" s="81"/>
      <c r="E276" s="81"/>
      <c r="F276" s="81"/>
      <c r="G276" s="97" t="s">
        <v>348</v>
      </c>
      <c r="H276" s="2"/>
      <c r="I276" s="2"/>
      <c r="J276" s="2"/>
      <c r="K276" s="2"/>
      <c r="L276" s="98"/>
    </row>
    <row r="277" spans="1:12" x14ac:dyDescent="0.3">
      <c r="A277" s="88" t="s">
        <v>718</v>
      </c>
      <c r="B277" s="80" t="s">
        <v>348</v>
      </c>
      <c r="C277" s="81"/>
      <c r="D277" s="81"/>
      <c r="E277" s="81"/>
      <c r="F277" s="89" t="s">
        <v>719</v>
      </c>
      <c r="G277" s="90"/>
      <c r="H277" s="1">
        <v>43721.41</v>
      </c>
      <c r="I277" s="1">
        <v>40635.910000000003</v>
      </c>
      <c r="J277" s="1">
        <v>0</v>
      </c>
      <c r="K277" s="1">
        <v>84357.32</v>
      </c>
      <c r="L277" s="99">
        <f>I277-J277</f>
        <v>40635.910000000003</v>
      </c>
    </row>
    <row r="278" spans="1:12" x14ac:dyDescent="0.3">
      <c r="A278" s="93" t="s">
        <v>720</v>
      </c>
      <c r="B278" s="80" t="s">
        <v>348</v>
      </c>
      <c r="C278" s="81"/>
      <c r="D278" s="81"/>
      <c r="E278" s="81"/>
      <c r="F278" s="81"/>
      <c r="G278" s="94" t="s">
        <v>721</v>
      </c>
      <c r="H278" s="3">
        <v>28667.599999999999</v>
      </c>
      <c r="I278" s="3">
        <v>28197.52</v>
      </c>
      <c r="J278" s="3">
        <v>0</v>
      </c>
      <c r="K278" s="3">
        <v>56865.120000000003</v>
      </c>
      <c r="L278" s="95"/>
    </row>
    <row r="279" spans="1:12" x14ac:dyDescent="0.3">
      <c r="A279" s="93" t="s">
        <v>722</v>
      </c>
      <c r="B279" s="80" t="s">
        <v>348</v>
      </c>
      <c r="C279" s="81"/>
      <c r="D279" s="81"/>
      <c r="E279" s="81"/>
      <c r="F279" s="81"/>
      <c r="G279" s="94" t="s">
        <v>723</v>
      </c>
      <c r="H279" s="3">
        <v>3187.9</v>
      </c>
      <c r="I279" s="3">
        <v>3428.09</v>
      </c>
      <c r="J279" s="3">
        <v>0</v>
      </c>
      <c r="K279" s="3">
        <v>6615.99</v>
      </c>
      <c r="L279" s="95"/>
    </row>
    <row r="280" spans="1:12" x14ac:dyDescent="0.3">
      <c r="A280" s="93" t="s">
        <v>724</v>
      </c>
      <c r="B280" s="80" t="s">
        <v>348</v>
      </c>
      <c r="C280" s="81"/>
      <c r="D280" s="81"/>
      <c r="E280" s="81"/>
      <c r="F280" s="81"/>
      <c r="G280" s="94" t="s">
        <v>725</v>
      </c>
      <c r="H280" s="3">
        <v>37.799999999999997</v>
      </c>
      <c r="I280" s="3">
        <v>40</v>
      </c>
      <c r="J280" s="3">
        <v>0</v>
      </c>
      <c r="K280" s="3">
        <v>77.8</v>
      </c>
      <c r="L280" s="95"/>
    </row>
    <row r="281" spans="1:12" x14ac:dyDescent="0.3">
      <c r="A281" s="93" t="s">
        <v>726</v>
      </c>
      <c r="B281" s="80" t="s">
        <v>348</v>
      </c>
      <c r="C281" s="81"/>
      <c r="D281" s="81"/>
      <c r="E281" s="81"/>
      <c r="F281" s="81"/>
      <c r="G281" s="94" t="s">
        <v>727</v>
      </c>
      <c r="H281" s="3">
        <v>10870.11</v>
      </c>
      <c r="I281" s="3">
        <v>8970.2999999999993</v>
      </c>
      <c r="J281" s="3">
        <v>0</v>
      </c>
      <c r="K281" s="3">
        <v>19840.41</v>
      </c>
      <c r="L281" s="95"/>
    </row>
    <row r="282" spans="1:12" x14ac:dyDescent="0.3">
      <c r="A282" s="93" t="s">
        <v>728</v>
      </c>
      <c r="B282" s="80" t="s">
        <v>348</v>
      </c>
      <c r="C282" s="81"/>
      <c r="D282" s="81"/>
      <c r="E282" s="81"/>
      <c r="F282" s="81"/>
      <c r="G282" s="94" t="s">
        <v>697</v>
      </c>
      <c r="H282" s="3">
        <v>958</v>
      </c>
      <c r="I282" s="3">
        <v>0</v>
      </c>
      <c r="J282" s="3">
        <v>0</v>
      </c>
      <c r="K282" s="3">
        <v>958</v>
      </c>
      <c r="L282" s="95"/>
    </row>
    <row r="283" spans="1:12" x14ac:dyDescent="0.3">
      <c r="A283" s="96" t="s">
        <v>348</v>
      </c>
      <c r="B283" s="80" t="s">
        <v>348</v>
      </c>
      <c r="C283" s="81"/>
      <c r="D283" s="81"/>
      <c r="E283" s="81"/>
      <c r="F283" s="81"/>
      <c r="G283" s="97" t="s">
        <v>348</v>
      </c>
      <c r="H283" s="2"/>
      <c r="I283" s="2"/>
      <c r="J283" s="2"/>
      <c r="K283" s="2"/>
      <c r="L283" s="98"/>
    </row>
    <row r="284" spans="1:12" x14ac:dyDescent="0.3">
      <c r="A284" s="88" t="s">
        <v>729</v>
      </c>
      <c r="B284" s="80" t="s">
        <v>348</v>
      </c>
      <c r="C284" s="81"/>
      <c r="D284" s="81"/>
      <c r="E284" s="81"/>
      <c r="F284" s="89" t="s">
        <v>730</v>
      </c>
      <c r="G284" s="90"/>
      <c r="H284" s="1">
        <v>108800.89</v>
      </c>
      <c r="I284" s="1">
        <v>84114.19</v>
      </c>
      <c r="J284" s="1">
        <v>0</v>
      </c>
      <c r="K284" s="1">
        <v>192915.08</v>
      </c>
      <c r="L284" s="99">
        <f>I284-J284</f>
        <v>84114.19</v>
      </c>
    </row>
    <row r="285" spans="1:12" x14ac:dyDescent="0.3">
      <c r="A285" s="93" t="s">
        <v>731</v>
      </c>
      <c r="B285" s="80" t="s">
        <v>348</v>
      </c>
      <c r="C285" s="81"/>
      <c r="D285" s="81"/>
      <c r="E285" s="81"/>
      <c r="F285" s="81"/>
      <c r="G285" s="94" t="s">
        <v>549</v>
      </c>
      <c r="H285" s="3">
        <v>17925.63</v>
      </c>
      <c r="I285" s="3">
        <v>15135.78</v>
      </c>
      <c r="J285" s="3">
        <v>0</v>
      </c>
      <c r="K285" s="3">
        <v>33061.410000000003</v>
      </c>
      <c r="L285" s="95"/>
    </row>
    <row r="286" spans="1:12" x14ac:dyDescent="0.3">
      <c r="A286" s="93" t="s">
        <v>732</v>
      </c>
      <c r="B286" s="80" t="s">
        <v>348</v>
      </c>
      <c r="C286" s="81"/>
      <c r="D286" s="81"/>
      <c r="E286" s="81"/>
      <c r="F286" s="81"/>
      <c r="G286" s="94" t="s">
        <v>733</v>
      </c>
      <c r="H286" s="3">
        <v>1758.4</v>
      </c>
      <c r="I286" s="3">
        <v>163.51</v>
      </c>
      <c r="J286" s="3">
        <v>0</v>
      </c>
      <c r="K286" s="3">
        <v>1921.91</v>
      </c>
      <c r="L286" s="95"/>
    </row>
    <row r="287" spans="1:12" x14ac:dyDescent="0.3">
      <c r="A287" s="93" t="s">
        <v>734</v>
      </c>
      <c r="B287" s="80" t="s">
        <v>348</v>
      </c>
      <c r="C287" s="81"/>
      <c r="D287" s="81"/>
      <c r="E287" s="81"/>
      <c r="F287" s="81"/>
      <c r="G287" s="94" t="s">
        <v>735</v>
      </c>
      <c r="H287" s="3">
        <v>89116.86</v>
      </c>
      <c r="I287" s="3">
        <v>68799.399999999994</v>
      </c>
      <c r="J287" s="3">
        <v>0</v>
      </c>
      <c r="K287" s="3">
        <v>157916.26</v>
      </c>
      <c r="L287" s="95"/>
    </row>
    <row r="288" spans="1:12" x14ac:dyDescent="0.3">
      <c r="A288" s="93" t="s">
        <v>925</v>
      </c>
      <c r="B288" s="80" t="s">
        <v>348</v>
      </c>
      <c r="C288" s="81"/>
      <c r="D288" s="81"/>
      <c r="E288" s="81"/>
      <c r="F288" s="81"/>
      <c r="G288" s="94" t="s">
        <v>926</v>
      </c>
      <c r="H288" s="3">
        <v>0</v>
      </c>
      <c r="I288" s="3">
        <v>15.5</v>
      </c>
      <c r="J288" s="3">
        <v>0</v>
      </c>
      <c r="K288" s="3">
        <v>15.5</v>
      </c>
      <c r="L288" s="95"/>
    </row>
    <row r="289" spans="1:12" x14ac:dyDescent="0.3">
      <c r="A289" s="96" t="s">
        <v>348</v>
      </c>
      <c r="B289" s="80" t="s">
        <v>348</v>
      </c>
      <c r="C289" s="81"/>
      <c r="D289" s="81"/>
      <c r="E289" s="81"/>
      <c r="F289" s="81"/>
      <c r="G289" s="97" t="s">
        <v>348</v>
      </c>
      <c r="H289" s="2"/>
      <c r="I289" s="2"/>
      <c r="J289" s="2"/>
      <c r="K289" s="2"/>
      <c r="L289" s="98"/>
    </row>
    <row r="290" spans="1:12" x14ac:dyDescent="0.3">
      <c r="A290" s="88" t="s">
        <v>736</v>
      </c>
      <c r="B290" s="80" t="s">
        <v>348</v>
      </c>
      <c r="C290" s="81"/>
      <c r="D290" s="81"/>
      <c r="E290" s="81"/>
      <c r="F290" s="89" t="s">
        <v>737</v>
      </c>
      <c r="G290" s="90"/>
      <c r="H290" s="1">
        <v>11760.05</v>
      </c>
      <c r="I290" s="1">
        <v>17039.669999999998</v>
      </c>
      <c r="J290" s="1">
        <v>0</v>
      </c>
      <c r="K290" s="1">
        <v>28799.72</v>
      </c>
      <c r="L290" s="99">
        <f>I290-J290</f>
        <v>17039.669999999998</v>
      </c>
    </row>
    <row r="291" spans="1:12" x14ac:dyDescent="0.3">
      <c r="A291" s="93" t="s">
        <v>738</v>
      </c>
      <c r="B291" s="80" t="s">
        <v>348</v>
      </c>
      <c r="C291" s="81"/>
      <c r="D291" s="81"/>
      <c r="E291" s="81"/>
      <c r="F291" s="81"/>
      <c r="G291" s="94" t="s">
        <v>739</v>
      </c>
      <c r="H291" s="3">
        <v>151.35</v>
      </c>
      <c r="I291" s="3">
        <v>0</v>
      </c>
      <c r="J291" s="3">
        <v>0</v>
      </c>
      <c r="K291" s="3">
        <v>151.35</v>
      </c>
      <c r="L291" s="95"/>
    </row>
    <row r="292" spans="1:12" x14ac:dyDescent="0.3">
      <c r="A292" s="93" t="s">
        <v>740</v>
      </c>
      <c r="B292" s="80" t="s">
        <v>348</v>
      </c>
      <c r="C292" s="81"/>
      <c r="D292" s="81"/>
      <c r="E292" s="81"/>
      <c r="F292" s="81"/>
      <c r="G292" s="94" t="s">
        <v>741</v>
      </c>
      <c r="H292" s="3">
        <v>375.53</v>
      </c>
      <c r="I292" s="3">
        <v>0</v>
      </c>
      <c r="J292" s="3">
        <v>0</v>
      </c>
      <c r="K292" s="3">
        <v>375.53</v>
      </c>
      <c r="L292" s="95"/>
    </row>
    <row r="293" spans="1:12" x14ac:dyDescent="0.3">
      <c r="A293" s="93" t="s">
        <v>742</v>
      </c>
      <c r="B293" s="80" t="s">
        <v>348</v>
      </c>
      <c r="C293" s="81"/>
      <c r="D293" s="81"/>
      <c r="E293" s="81"/>
      <c r="F293" s="81"/>
      <c r="G293" s="94" t="s">
        <v>743</v>
      </c>
      <c r="H293" s="3">
        <v>92</v>
      </c>
      <c r="I293" s="3">
        <v>138</v>
      </c>
      <c r="J293" s="3">
        <v>0</v>
      </c>
      <c r="K293" s="3">
        <v>230</v>
      </c>
      <c r="L293" s="95"/>
    </row>
    <row r="294" spans="1:12" x14ac:dyDescent="0.3">
      <c r="A294" s="93" t="s">
        <v>927</v>
      </c>
      <c r="B294" s="80" t="s">
        <v>348</v>
      </c>
      <c r="C294" s="81"/>
      <c r="D294" s="81"/>
      <c r="E294" s="81"/>
      <c r="F294" s="81"/>
      <c r="G294" s="94" t="s">
        <v>928</v>
      </c>
      <c r="H294" s="3">
        <v>0</v>
      </c>
      <c r="I294" s="3">
        <v>1198</v>
      </c>
      <c r="J294" s="3">
        <v>0</v>
      </c>
      <c r="K294" s="3">
        <v>1198</v>
      </c>
      <c r="L294" s="95"/>
    </row>
    <row r="295" spans="1:12" x14ac:dyDescent="0.3">
      <c r="A295" s="93" t="s">
        <v>929</v>
      </c>
      <c r="B295" s="80" t="s">
        <v>348</v>
      </c>
      <c r="C295" s="81"/>
      <c r="D295" s="81"/>
      <c r="E295" s="81"/>
      <c r="F295" s="81"/>
      <c r="G295" s="94" t="s">
        <v>930</v>
      </c>
      <c r="H295" s="3">
        <v>0</v>
      </c>
      <c r="I295" s="3">
        <v>14.79</v>
      </c>
      <c r="J295" s="3">
        <v>0</v>
      </c>
      <c r="K295" s="3">
        <v>14.79</v>
      </c>
      <c r="L295" s="95"/>
    </row>
    <row r="296" spans="1:12" x14ac:dyDescent="0.3">
      <c r="A296" s="93" t="s">
        <v>744</v>
      </c>
      <c r="B296" s="80" t="s">
        <v>348</v>
      </c>
      <c r="C296" s="81"/>
      <c r="D296" s="81"/>
      <c r="E296" s="81"/>
      <c r="F296" s="81"/>
      <c r="G296" s="94" t="s">
        <v>745</v>
      </c>
      <c r="H296" s="3">
        <v>114.4</v>
      </c>
      <c r="I296" s="3">
        <v>378.55</v>
      </c>
      <c r="J296" s="3">
        <v>0</v>
      </c>
      <c r="K296" s="3">
        <v>492.95</v>
      </c>
      <c r="L296" s="95"/>
    </row>
    <row r="297" spans="1:12" x14ac:dyDescent="0.3">
      <c r="A297" s="93" t="s">
        <v>746</v>
      </c>
      <c r="B297" s="80" t="s">
        <v>348</v>
      </c>
      <c r="C297" s="81"/>
      <c r="D297" s="81"/>
      <c r="E297" s="81"/>
      <c r="F297" s="81"/>
      <c r="G297" s="94" t="s">
        <v>747</v>
      </c>
      <c r="H297" s="3">
        <v>7791.04</v>
      </c>
      <c r="I297" s="3">
        <v>12441</v>
      </c>
      <c r="J297" s="3">
        <v>0</v>
      </c>
      <c r="K297" s="3">
        <v>20232.04</v>
      </c>
      <c r="L297" s="95"/>
    </row>
    <row r="298" spans="1:12" x14ac:dyDescent="0.3">
      <c r="A298" s="93" t="s">
        <v>748</v>
      </c>
      <c r="B298" s="80" t="s">
        <v>348</v>
      </c>
      <c r="C298" s="81"/>
      <c r="D298" s="81"/>
      <c r="E298" s="81"/>
      <c r="F298" s="81"/>
      <c r="G298" s="94" t="s">
        <v>749</v>
      </c>
      <c r="H298" s="3">
        <v>363.55</v>
      </c>
      <c r="I298" s="3">
        <v>52</v>
      </c>
      <c r="J298" s="3">
        <v>0</v>
      </c>
      <c r="K298" s="3">
        <v>415.55</v>
      </c>
      <c r="L298" s="95"/>
    </row>
    <row r="299" spans="1:12" x14ac:dyDescent="0.3">
      <c r="A299" s="93" t="s">
        <v>750</v>
      </c>
      <c r="B299" s="80" t="s">
        <v>348</v>
      </c>
      <c r="C299" s="81"/>
      <c r="D299" s="81"/>
      <c r="E299" s="81"/>
      <c r="F299" s="81"/>
      <c r="G299" s="94" t="s">
        <v>751</v>
      </c>
      <c r="H299" s="3">
        <v>2119.84</v>
      </c>
      <c r="I299" s="3">
        <v>1987.22</v>
      </c>
      <c r="J299" s="3">
        <v>0</v>
      </c>
      <c r="K299" s="3">
        <v>4107.0600000000004</v>
      </c>
      <c r="L299" s="95"/>
    </row>
    <row r="300" spans="1:12" x14ac:dyDescent="0.3">
      <c r="A300" s="93" t="s">
        <v>752</v>
      </c>
      <c r="B300" s="80" t="s">
        <v>348</v>
      </c>
      <c r="C300" s="81"/>
      <c r="D300" s="81"/>
      <c r="E300" s="81"/>
      <c r="F300" s="81"/>
      <c r="G300" s="94" t="s">
        <v>753</v>
      </c>
      <c r="H300" s="3">
        <v>752.34</v>
      </c>
      <c r="I300" s="3">
        <v>830.11</v>
      </c>
      <c r="J300" s="3">
        <v>0</v>
      </c>
      <c r="K300" s="3">
        <v>1582.45</v>
      </c>
      <c r="L300" s="95"/>
    </row>
    <row r="301" spans="1:12" x14ac:dyDescent="0.3">
      <c r="A301" s="96" t="s">
        <v>348</v>
      </c>
      <c r="B301" s="80" t="s">
        <v>348</v>
      </c>
      <c r="C301" s="81"/>
      <c r="D301" s="81"/>
      <c r="E301" s="81"/>
      <c r="F301" s="81"/>
      <c r="G301" s="97" t="s">
        <v>348</v>
      </c>
      <c r="H301" s="2"/>
      <c r="I301" s="2"/>
      <c r="J301" s="2"/>
      <c r="K301" s="2"/>
      <c r="L301" s="98"/>
    </row>
    <row r="302" spans="1:12" x14ac:dyDescent="0.3">
      <c r="A302" s="88" t="s">
        <v>756</v>
      </c>
      <c r="B302" s="92" t="s">
        <v>348</v>
      </c>
      <c r="C302" s="89" t="s">
        <v>757</v>
      </c>
      <c r="D302" s="90"/>
      <c r="E302" s="90"/>
      <c r="F302" s="90"/>
      <c r="G302" s="90"/>
      <c r="H302" s="1">
        <v>68253.990000000005</v>
      </c>
      <c r="I302" s="1">
        <v>104958.3</v>
      </c>
      <c r="J302" s="1">
        <v>0</v>
      </c>
      <c r="K302" s="1">
        <v>173212.29</v>
      </c>
      <c r="L302" s="99">
        <f>I302-J302</f>
        <v>104958.3</v>
      </c>
    </row>
    <row r="303" spans="1:12" x14ac:dyDescent="0.3">
      <c r="A303" s="88" t="s">
        <v>758</v>
      </c>
      <c r="B303" s="80" t="s">
        <v>348</v>
      </c>
      <c r="C303" s="81"/>
      <c r="D303" s="89" t="s">
        <v>757</v>
      </c>
      <c r="E303" s="90"/>
      <c r="F303" s="90"/>
      <c r="G303" s="90"/>
      <c r="H303" s="1">
        <v>68253.990000000005</v>
      </c>
      <c r="I303" s="1">
        <v>104958.3</v>
      </c>
      <c r="J303" s="1">
        <v>0</v>
      </c>
      <c r="K303" s="1">
        <v>173212.29</v>
      </c>
      <c r="L303" s="91"/>
    </row>
    <row r="304" spans="1:12" x14ac:dyDescent="0.3">
      <c r="A304" s="88" t="s">
        <v>759</v>
      </c>
      <c r="B304" s="80" t="s">
        <v>348</v>
      </c>
      <c r="C304" s="81"/>
      <c r="D304" s="81"/>
      <c r="E304" s="89" t="s">
        <v>757</v>
      </c>
      <c r="F304" s="90"/>
      <c r="G304" s="90"/>
      <c r="H304" s="1">
        <v>68253.990000000005</v>
      </c>
      <c r="I304" s="1">
        <v>104958.3</v>
      </c>
      <c r="J304" s="1">
        <v>0</v>
      </c>
      <c r="K304" s="1">
        <v>173212.29</v>
      </c>
      <c r="L304" s="91"/>
    </row>
    <row r="305" spans="1:12" x14ac:dyDescent="0.3">
      <c r="A305" s="88" t="s">
        <v>760</v>
      </c>
      <c r="B305" s="80" t="s">
        <v>348</v>
      </c>
      <c r="C305" s="81"/>
      <c r="D305" s="81"/>
      <c r="E305" s="81"/>
      <c r="F305" s="89" t="s">
        <v>761</v>
      </c>
      <c r="G305" s="90"/>
      <c r="H305" s="1">
        <v>44441.32</v>
      </c>
      <c r="I305" s="1">
        <v>79680.460000000006</v>
      </c>
      <c r="J305" s="1">
        <v>0</v>
      </c>
      <c r="K305" s="1">
        <v>124121.78</v>
      </c>
      <c r="L305" s="99">
        <f>I305-J305</f>
        <v>79680.460000000006</v>
      </c>
    </row>
    <row r="306" spans="1:12" x14ac:dyDescent="0.3">
      <c r="A306" s="93" t="s">
        <v>762</v>
      </c>
      <c r="B306" s="80" t="s">
        <v>348</v>
      </c>
      <c r="C306" s="81"/>
      <c r="D306" s="81"/>
      <c r="E306" s="81"/>
      <c r="F306" s="81"/>
      <c r="G306" s="94" t="s">
        <v>763</v>
      </c>
      <c r="H306" s="3">
        <v>24106</v>
      </c>
      <c r="I306" s="3">
        <v>24106</v>
      </c>
      <c r="J306" s="3">
        <v>0</v>
      </c>
      <c r="K306" s="3">
        <v>48212</v>
      </c>
      <c r="L306" s="95"/>
    </row>
    <row r="307" spans="1:12" x14ac:dyDescent="0.3">
      <c r="A307" s="93" t="s">
        <v>931</v>
      </c>
      <c r="B307" s="80" t="s">
        <v>348</v>
      </c>
      <c r="C307" s="81"/>
      <c r="D307" s="81"/>
      <c r="E307" s="81"/>
      <c r="F307" s="81"/>
      <c r="G307" s="94" t="s">
        <v>932</v>
      </c>
      <c r="H307" s="3">
        <v>0</v>
      </c>
      <c r="I307" s="3">
        <v>4700</v>
      </c>
      <c r="J307" s="3">
        <v>0</v>
      </c>
      <c r="K307" s="3">
        <v>4700</v>
      </c>
      <c r="L307" s="95"/>
    </row>
    <row r="308" spans="1:12" x14ac:dyDescent="0.3">
      <c r="A308" s="93" t="s">
        <v>933</v>
      </c>
      <c r="B308" s="80" t="s">
        <v>348</v>
      </c>
      <c r="C308" s="81"/>
      <c r="D308" s="81"/>
      <c r="E308" s="81"/>
      <c r="F308" s="81"/>
      <c r="G308" s="94" t="s">
        <v>934</v>
      </c>
      <c r="H308" s="3">
        <v>0</v>
      </c>
      <c r="I308" s="3">
        <v>8739.7999999999993</v>
      </c>
      <c r="J308" s="3">
        <v>0</v>
      </c>
      <c r="K308" s="3">
        <v>8739.7999999999993</v>
      </c>
      <c r="L308" s="95"/>
    </row>
    <row r="309" spans="1:12" x14ac:dyDescent="0.3">
      <c r="A309" s="93" t="s">
        <v>764</v>
      </c>
      <c r="B309" s="80" t="s">
        <v>348</v>
      </c>
      <c r="C309" s="81"/>
      <c r="D309" s="81"/>
      <c r="E309" s="81"/>
      <c r="F309" s="81"/>
      <c r="G309" s="94" t="s">
        <v>765</v>
      </c>
      <c r="H309" s="3">
        <v>505.78</v>
      </c>
      <c r="I309" s="3">
        <v>540.99</v>
      </c>
      <c r="J309" s="3">
        <v>0</v>
      </c>
      <c r="K309" s="3">
        <v>1046.77</v>
      </c>
      <c r="L309" s="95"/>
    </row>
    <row r="310" spans="1:12" x14ac:dyDescent="0.3">
      <c r="A310" s="93" t="s">
        <v>935</v>
      </c>
      <c r="B310" s="80" t="s">
        <v>348</v>
      </c>
      <c r="C310" s="81"/>
      <c r="D310" s="81"/>
      <c r="E310" s="81"/>
      <c r="F310" s="81"/>
      <c r="G310" s="94" t="s">
        <v>936</v>
      </c>
      <c r="H310" s="3">
        <v>0</v>
      </c>
      <c r="I310" s="3">
        <v>4660</v>
      </c>
      <c r="J310" s="3">
        <v>0</v>
      </c>
      <c r="K310" s="3">
        <v>4660</v>
      </c>
      <c r="L310" s="95"/>
    </row>
    <row r="311" spans="1:12" x14ac:dyDescent="0.3">
      <c r="A311" s="93" t="s">
        <v>766</v>
      </c>
      <c r="B311" s="80" t="s">
        <v>348</v>
      </c>
      <c r="C311" s="81"/>
      <c r="D311" s="81"/>
      <c r="E311" s="81"/>
      <c r="F311" s="81"/>
      <c r="G311" s="94" t="s">
        <v>767</v>
      </c>
      <c r="H311" s="3">
        <v>19829.54</v>
      </c>
      <c r="I311" s="3">
        <v>36933.67</v>
      </c>
      <c r="J311" s="3">
        <v>0</v>
      </c>
      <c r="K311" s="3">
        <v>56763.21</v>
      </c>
      <c r="L311" s="95"/>
    </row>
    <row r="312" spans="1:12" x14ac:dyDescent="0.3">
      <c r="A312" s="96" t="s">
        <v>348</v>
      </c>
      <c r="B312" s="80" t="s">
        <v>348</v>
      </c>
      <c r="C312" s="81"/>
      <c r="D312" s="81"/>
      <c r="E312" s="81"/>
      <c r="F312" s="81"/>
      <c r="G312" s="97" t="s">
        <v>348</v>
      </c>
      <c r="H312" s="2"/>
      <c r="I312" s="2"/>
      <c r="J312" s="2"/>
      <c r="K312" s="2"/>
      <c r="L312" s="98"/>
    </row>
    <row r="313" spans="1:12" x14ac:dyDescent="0.3">
      <c r="A313" s="88" t="s">
        <v>937</v>
      </c>
      <c r="B313" s="80" t="s">
        <v>348</v>
      </c>
      <c r="C313" s="81"/>
      <c r="D313" s="81"/>
      <c r="E313" s="81"/>
      <c r="F313" s="89" t="s">
        <v>938</v>
      </c>
      <c r="G313" s="90"/>
      <c r="H313" s="1">
        <v>0</v>
      </c>
      <c r="I313" s="1">
        <v>11650</v>
      </c>
      <c r="J313" s="1">
        <v>0</v>
      </c>
      <c r="K313" s="1">
        <v>11650</v>
      </c>
      <c r="L313" s="99">
        <f>I313-J313</f>
        <v>11650</v>
      </c>
    </row>
    <row r="314" spans="1:12" x14ac:dyDescent="0.3">
      <c r="A314" s="93" t="s">
        <v>939</v>
      </c>
      <c r="B314" s="80" t="s">
        <v>348</v>
      </c>
      <c r="C314" s="81"/>
      <c r="D314" s="81"/>
      <c r="E314" s="81"/>
      <c r="F314" s="81"/>
      <c r="G314" s="94" t="s">
        <v>940</v>
      </c>
      <c r="H314" s="3">
        <v>0</v>
      </c>
      <c r="I314" s="3">
        <v>11650</v>
      </c>
      <c r="J314" s="3">
        <v>0</v>
      </c>
      <c r="K314" s="3">
        <v>11650</v>
      </c>
      <c r="L314" s="95"/>
    </row>
    <row r="315" spans="1:12" x14ac:dyDescent="0.3">
      <c r="A315" s="96" t="s">
        <v>348</v>
      </c>
      <c r="B315" s="80" t="s">
        <v>348</v>
      </c>
      <c r="C315" s="81"/>
      <c r="D315" s="81"/>
      <c r="E315" s="81"/>
      <c r="F315" s="81"/>
      <c r="G315" s="97" t="s">
        <v>348</v>
      </c>
      <c r="H315" s="2"/>
      <c r="I315" s="2"/>
      <c r="J315" s="2"/>
      <c r="K315" s="2"/>
      <c r="L315" s="98"/>
    </row>
    <row r="316" spans="1:12" x14ac:dyDescent="0.3">
      <c r="A316" s="88" t="s">
        <v>768</v>
      </c>
      <c r="B316" s="80" t="s">
        <v>348</v>
      </c>
      <c r="C316" s="81"/>
      <c r="D316" s="81"/>
      <c r="E316" s="81"/>
      <c r="F316" s="89" t="s">
        <v>769</v>
      </c>
      <c r="G316" s="90"/>
      <c r="H316" s="1">
        <v>14567.67</v>
      </c>
      <c r="I316" s="1">
        <v>13627.84</v>
      </c>
      <c r="J316" s="1">
        <v>0</v>
      </c>
      <c r="K316" s="1">
        <v>28195.51</v>
      </c>
      <c r="L316" s="99">
        <f>I316-J316</f>
        <v>13627.84</v>
      </c>
    </row>
    <row r="317" spans="1:12" x14ac:dyDescent="0.3">
      <c r="A317" s="93" t="s">
        <v>770</v>
      </c>
      <c r="B317" s="80" t="s">
        <v>348</v>
      </c>
      <c r="C317" s="81"/>
      <c r="D317" s="81"/>
      <c r="E317" s="81"/>
      <c r="F317" s="81"/>
      <c r="G317" s="94" t="s">
        <v>771</v>
      </c>
      <c r="H317" s="3">
        <v>14567.67</v>
      </c>
      <c r="I317" s="3">
        <v>13627.84</v>
      </c>
      <c r="J317" s="3">
        <v>0</v>
      </c>
      <c r="K317" s="3">
        <v>28195.51</v>
      </c>
      <c r="L317" s="95"/>
    </row>
    <row r="318" spans="1:12" x14ac:dyDescent="0.3">
      <c r="A318" s="96" t="s">
        <v>348</v>
      </c>
      <c r="B318" s="80" t="s">
        <v>348</v>
      </c>
      <c r="C318" s="81"/>
      <c r="D318" s="81"/>
      <c r="E318" s="81"/>
      <c r="F318" s="81"/>
      <c r="G318" s="97" t="s">
        <v>348</v>
      </c>
      <c r="H318" s="2"/>
      <c r="I318" s="2"/>
      <c r="J318" s="2"/>
      <c r="K318" s="2"/>
      <c r="L318" s="98"/>
    </row>
    <row r="319" spans="1:12" x14ac:dyDescent="0.3">
      <c r="A319" s="88" t="s">
        <v>772</v>
      </c>
      <c r="B319" s="80" t="s">
        <v>348</v>
      </c>
      <c r="C319" s="81"/>
      <c r="D319" s="81"/>
      <c r="E319" s="81"/>
      <c r="F319" s="89" t="s">
        <v>754</v>
      </c>
      <c r="G319" s="90"/>
      <c r="H319" s="1">
        <v>9245</v>
      </c>
      <c r="I319" s="1">
        <v>0</v>
      </c>
      <c r="J319" s="1">
        <v>0</v>
      </c>
      <c r="K319" s="1">
        <v>9245</v>
      </c>
      <c r="L319" s="99">
        <f>I319-J319</f>
        <v>0</v>
      </c>
    </row>
    <row r="320" spans="1:12" x14ac:dyDescent="0.3">
      <c r="A320" s="93" t="s">
        <v>773</v>
      </c>
      <c r="B320" s="80" t="s">
        <v>348</v>
      </c>
      <c r="C320" s="81"/>
      <c r="D320" s="81"/>
      <c r="E320" s="81"/>
      <c r="F320" s="81"/>
      <c r="G320" s="94" t="s">
        <v>774</v>
      </c>
      <c r="H320" s="3">
        <v>160</v>
      </c>
      <c r="I320" s="3">
        <v>0</v>
      </c>
      <c r="J320" s="3">
        <v>0</v>
      </c>
      <c r="K320" s="3">
        <v>160</v>
      </c>
      <c r="L320" s="95"/>
    </row>
    <row r="321" spans="1:12" x14ac:dyDescent="0.3">
      <c r="A321" s="93" t="s">
        <v>775</v>
      </c>
      <c r="B321" s="80" t="s">
        <v>348</v>
      </c>
      <c r="C321" s="81"/>
      <c r="D321" s="81"/>
      <c r="E321" s="81"/>
      <c r="F321" s="81"/>
      <c r="G321" s="94" t="s">
        <v>776</v>
      </c>
      <c r="H321" s="3">
        <v>9085</v>
      </c>
      <c r="I321" s="3">
        <v>0</v>
      </c>
      <c r="J321" s="3">
        <v>0</v>
      </c>
      <c r="K321" s="3">
        <v>9085</v>
      </c>
      <c r="L321" s="95"/>
    </row>
    <row r="322" spans="1:12" x14ac:dyDescent="0.3">
      <c r="A322" s="96" t="s">
        <v>348</v>
      </c>
      <c r="B322" s="80" t="s">
        <v>348</v>
      </c>
      <c r="C322" s="81"/>
      <c r="D322" s="81"/>
      <c r="E322" s="81"/>
      <c r="F322" s="81"/>
      <c r="G322" s="97" t="s">
        <v>348</v>
      </c>
      <c r="H322" s="2"/>
      <c r="I322" s="2"/>
      <c r="J322" s="2"/>
      <c r="K322" s="2"/>
      <c r="L322" s="98"/>
    </row>
    <row r="323" spans="1:12" x14ac:dyDescent="0.3">
      <c r="A323" s="88" t="s">
        <v>777</v>
      </c>
      <c r="B323" s="92" t="s">
        <v>348</v>
      </c>
      <c r="C323" s="89" t="s">
        <v>778</v>
      </c>
      <c r="D323" s="90"/>
      <c r="E323" s="90"/>
      <c r="F323" s="90"/>
      <c r="G323" s="90"/>
      <c r="H323" s="1">
        <v>7010.01</v>
      </c>
      <c r="I323" s="1">
        <v>9780.61</v>
      </c>
      <c r="J323" s="1">
        <v>0.05</v>
      </c>
      <c r="K323" s="1">
        <v>16790.57</v>
      </c>
      <c r="L323" s="99">
        <f>I323-J323</f>
        <v>9780.5600000000013</v>
      </c>
    </row>
    <row r="324" spans="1:12" x14ac:dyDescent="0.3">
      <c r="A324" s="88" t="s">
        <v>779</v>
      </c>
      <c r="B324" s="80" t="s">
        <v>348</v>
      </c>
      <c r="C324" s="81"/>
      <c r="D324" s="89" t="s">
        <v>778</v>
      </c>
      <c r="E324" s="90"/>
      <c r="F324" s="90"/>
      <c r="G324" s="90"/>
      <c r="H324" s="1">
        <v>7010.01</v>
      </c>
      <c r="I324" s="1">
        <v>9780.61</v>
      </c>
      <c r="J324" s="1">
        <v>0.05</v>
      </c>
      <c r="K324" s="1">
        <v>16790.57</v>
      </c>
      <c r="L324" s="91"/>
    </row>
    <row r="325" spans="1:12" x14ac:dyDescent="0.3">
      <c r="A325" s="88" t="s">
        <v>780</v>
      </c>
      <c r="B325" s="80" t="s">
        <v>348</v>
      </c>
      <c r="C325" s="81"/>
      <c r="D325" s="81"/>
      <c r="E325" s="89" t="s">
        <v>781</v>
      </c>
      <c r="F325" s="90"/>
      <c r="G325" s="90"/>
      <c r="H325" s="1">
        <v>7010.01</v>
      </c>
      <c r="I325" s="1">
        <v>9780.61</v>
      </c>
      <c r="J325" s="1">
        <v>0.05</v>
      </c>
      <c r="K325" s="1">
        <v>16790.57</v>
      </c>
      <c r="L325" s="91"/>
    </row>
    <row r="326" spans="1:12" x14ac:dyDescent="0.3">
      <c r="A326" s="88" t="s">
        <v>782</v>
      </c>
      <c r="B326" s="80" t="s">
        <v>348</v>
      </c>
      <c r="C326" s="81"/>
      <c r="D326" s="81"/>
      <c r="E326" s="81"/>
      <c r="F326" s="89" t="s">
        <v>783</v>
      </c>
      <c r="G326" s="90"/>
      <c r="H326" s="1">
        <v>5223.75</v>
      </c>
      <c r="I326" s="1">
        <v>5223.75</v>
      </c>
      <c r="J326" s="1">
        <v>0</v>
      </c>
      <c r="K326" s="1">
        <v>10447.5</v>
      </c>
      <c r="L326" s="99">
        <f>I326-J326</f>
        <v>5223.75</v>
      </c>
    </row>
    <row r="327" spans="1:12" x14ac:dyDescent="0.3">
      <c r="A327" s="93" t="s">
        <v>784</v>
      </c>
      <c r="B327" s="80" t="s">
        <v>348</v>
      </c>
      <c r="C327" s="81"/>
      <c r="D327" s="81"/>
      <c r="E327" s="81"/>
      <c r="F327" s="81"/>
      <c r="G327" s="94" t="s">
        <v>785</v>
      </c>
      <c r="H327" s="3">
        <v>5223.75</v>
      </c>
      <c r="I327" s="3">
        <v>5223.75</v>
      </c>
      <c r="J327" s="3">
        <v>0</v>
      </c>
      <c r="K327" s="3">
        <v>10447.5</v>
      </c>
      <c r="L327" s="95"/>
    </row>
    <row r="328" spans="1:12" x14ac:dyDescent="0.3">
      <c r="A328" s="96" t="s">
        <v>348</v>
      </c>
      <c r="B328" s="80" t="s">
        <v>348</v>
      </c>
      <c r="C328" s="81"/>
      <c r="D328" s="81"/>
      <c r="E328" s="81"/>
      <c r="F328" s="81"/>
      <c r="G328" s="97" t="s">
        <v>348</v>
      </c>
      <c r="H328" s="2"/>
      <c r="I328" s="2"/>
      <c r="J328" s="2"/>
      <c r="K328" s="2"/>
      <c r="L328" s="98"/>
    </row>
    <row r="329" spans="1:12" x14ac:dyDescent="0.3">
      <c r="A329" s="88" t="s">
        <v>941</v>
      </c>
      <c r="B329" s="80" t="s">
        <v>348</v>
      </c>
      <c r="C329" s="81"/>
      <c r="D329" s="81"/>
      <c r="E329" s="81"/>
      <c r="F329" s="89" t="s">
        <v>786</v>
      </c>
      <c r="G329" s="90"/>
      <c r="H329" s="1">
        <v>0</v>
      </c>
      <c r="I329" s="1">
        <v>720</v>
      </c>
      <c r="J329" s="1">
        <v>0</v>
      </c>
      <c r="K329" s="1">
        <v>720</v>
      </c>
      <c r="L329" s="99">
        <f>I329-J329</f>
        <v>720</v>
      </c>
    </row>
    <row r="330" spans="1:12" x14ac:dyDescent="0.3">
      <c r="A330" s="93" t="s">
        <v>942</v>
      </c>
      <c r="B330" s="80" t="s">
        <v>348</v>
      </c>
      <c r="C330" s="81"/>
      <c r="D330" s="81"/>
      <c r="E330" s="81"/>
      <c r="F330" s="81"/>
      <c r="G330" s="94" t="s">
        <v>943</v>
      </c>
      <c r="H330" s="3">
        <v>0</v>
      </c>
      <c r="I330" s="3">
        <v>720</v>
      </c>
      <c r="J330" s="3">
        <v>0</v>
      </c>
      <c r="K330" s="3">
        <v>720</v>
      </c>
      <c r="L330" s="95"/>
    </row>
    <row r="331" spans="1:12" x14ac:dyDescent="0.3">
      <c r="A331" s="96" t="s">
        <v>348</v>
      </c>
      <c r="B331" s="80" t="s">
        <v>348</v>
      </c>
      <c r="C331" s="81"/>
      <c r="D331" s="81"/>
      <c r="E331" s="81"/>
      <c r="F331" s="81"/>
      <c r="G331" s="97" t="s">
        <v>348</v>
      </c>
      <c r="H331" s="2"/>
      <c r="I331" s="2"/>
      <c r="J331" s="2"/>
      <c r="K331" s="2"/>
      <c r="L331" s="98"/>
    </row>
    <row r="332" spans="1:12" x14ac:dyDescent="0.3">
      <c r="A332" s="88" t="s">
        <v>944</v>
      </c>
      <c r="B332" s="80" t="s">
        <v>348</v>
      </c>
      <c r="C332" s="81"/>
      <c r="D332" s="81"/>
      <c r="E332" s="81"/>
      <c r="F332" s="89" t="s">
        <v>945</v>
      </c>
      <c r="G332" s="90"/>
      <c r="H332" s="1">
        <v>0</v>
      </c>
      <c r="I332" s="1">
        <v>2050.5500000000002</v>
      </c>
      <c r="J332" s="1">
        <v>0</v>
      </c>
      <c r="K332" s="1">
        <v>2050.5500000000002</v>
      </c>
      <c r="L332" s="99">
        <f>I332-J332</f>
        <v>2050.5500000000002</v>
      </c>
    </row>
    <row r="333" spans="1:12" x14ac:dyDescent="0.3">
      <c r="A333" s="93" t="s">
        <v>946</v>
      </c>
      <c r="B333" s="80" t="s">
        <v>348</v>
      </c>
      <c r="C333" s="81"/>
      <c r="D333" s="81"/>
      <c r="E333" s="81"/>
      <c r="F333" s="81"/>
      <c r="G333" s="94" t="s">
        <v>947</v>
      </c>
      <c r="H333" s="3">
        <v>0</v>
      </c>
      <c r="I333" s="3">
        <v>2050.5500000000002</v>
      </c>
      <c r="J333" s="3">
        <v>0</v>
      </c>
      <c r="K333" s="3">
        <v>2050.5500000000002</v>
      </c>
      <c r="L333" s="95"/>
    </row>
    <row r="334" spans="1:12" x14ac:dyDescent="0.3">
      <c r="A334" s="96" t="s">
        <v>348</v>
      </c>
      <c r="B334" s="80" t="s">
        <v>348</v>
      </c>
      <c r="C334" s="81"/>
      <c r="D334" s="81"/>
      <c r="E334" s="81"/>
      <c r="F334" s="81"/>
      <c r="G334" s="97" t="s">
        <v>348</v>
      </c>
      <c r="H334" s="2"/>
      <c r="I334" s="2"/>
      <c r="J334" s="2"/>
      <c r="K334" s="2"/>
      <c r="L334" s="98"/>
    </row>
    <row r="335" spans="1:12" x14ac:dyDescent="0.3">
      <c r="A335" s="88" t="s">
        <v>787</v>
      </c>
      <c r="B335" s="80" t="s">
        <v>348</v>
      </c>
      <c r="C335" s="81"/>
      <c r="D335" s="81"/>
      <c r="E335" s="81"/>
      <c r="F335" s="89" t="s">
        <v>754</v>
      </c>
      <c r="G335" s="90"/>
      <c r="H335" s="1">
        <v>1786.26</v>
      </c>
      <c r="I335" s="1">
        <v>1786.31</v>
      </c>
      <c r="J335" s="1">
        <v>0.05</v>
      </c>
      <c r="K335" s="1">
        <v>3572.52</v>
      </c>
      <c r="L335" s="99">
        <f>I335-J335</f>
        <v>1786.26</v>
      </c>
    </row>
    <row r="336" spans="1:12" x14ac:dyDescent="0.3">
      <c r="A336" s="93" t="s">
        <v>788</v>
      </c>
      <c r="B336" s="80" t="s">
        <v>348</v>
      </c>
      <c r="C336" s="81"/>
      <c r="D336" s="81"/>
      <c r="E336" s="81"/>
      <c r="F336" s="81"/>
      <c r="G336" s="94" t="s">
        <v>789</v>
      </c>
      <c r="H336" s="3">
        <v>1786.26</v>
      </c>
      <c r="I336" s="3">
        <v>1786.31</v>
      </c>
      <c r="J336" s="3">
        <v>0.05</v>
      </c>
      <c r="K336" s="3">
        <v>3572.52</v>
      </c>
      <c r="L336" s="95"/>
    </row>
    <row r="337" spans="1:12" x14ac:dyDescent="0.3">
      <c r="A337" s="88" t="s">
        <v>348</v>
      </c>
      <c r="B337" s="80" t="s">
        <v>348</v>
      </c>
      <c r="C337" s="81"/>
      <c r="D337" s="81"/>
      <c r="E337" s="89" t="s">
        <v>348</v>
      </c>
      <c r="F337" s="90"/>
      <c r="G337" s="90"/>
      <c r="H337" s="6"/>
      <c r="I337" s="6"/>
      <c r="J337" s="6"/>
      <c r="K337" s="6"/>
      <c r="L337" s="90"/>
    </row>
    <row r="338" spans="1:12" x14ac:dyDescent="0.3">
      <c r="A338" s="88" t="s">
        <v>790</v>
      </c>
      <c r="B338" s="92" t="s">
        <v>348</v>
      </c>
      <c r="C338" s="89" t="s">
        <v>791</v>
      </c>
      <c r="D338" s="90"/>
      <c r="E338" s="90"/>
      <c r="F338" s="90"/>
      <c r="G338" s="90"/>
      <c r="H338" s="1">
        <v>46614.3</v>
      </c>
      <c r="I338" s="1">
        <v>116738</v>
      </c>
      <c r="J338" s="1">
        <v>0</v>
      </c>
      <c r="K338" s="1">
        <v>163352.29999999999</v>
      </c>
      <c r="L338" s="99">
        <f>I338-J338</f>
        <v>116738</v>
      </c>
    </row>
    <row r="339" spans="1:12" x14ac:dyDescent="0.3">
      <c r="A339" s="88" t="s">
        <v>792</v>
      </c>
      <c r="B339" s="80" t="s">
        <v>348</v>
      </c>
      <c r="C339" s="81"/>
      <c r="D339" s="89" t="s">
        <v>791</v>
      </c>
      <c r="E339" s="90"/>
      <c r="F339" s="90"/>
      <c r="G339" s="90"/>
      <c r="H339" s="1">
        <v>46614.3</v>
      </c>
      <c r="I339" s="1">
        <v>116738</v>
      </c>
      <c r="J339" s="1">
        <v>0</v>
      </c>
      <c r="K339" s="1">
        <v>163352.29999999999</v>
      </c>
      <c r="L339" s="91"/>
    </row>
    <row r="340" spans="1:12" x14ac:dyDescent="0.3">
      <c r="A340" s="88" t="s">
        <v>793</v>
      </c>
      <c r="B340" s="80" t="s">
        <v>348</v>
      </c>
      <c r="C340" s="81"/>
      <c r="D340" s="81"/>
      <c r="E340" s="89" t="s">
        <v>791</v>
      </c>
      <c r="F340" s="90"/>
      <c r="G340" s="90"/>
      <c r="H340" s="1">
        <v>46614.3</v>
      </c>
      <c r="I340" s="1">
        <v>116738</v>
      </c>
      <c r="J340" s="1">
        <v>0</v>
      </c>
      <c r="K340" s="1">
        <v>163352.29999999999</v>
      </c>
      <c r="L340" s="91"/>
    </row>
    <row r="341" spans="1:12" x14ac:dyDescent="0.3">
      <c r="A341" s="88" t="s">
        <v>794</v>
      </c>
      <c r="B341" s="80" t="s">
        <v>348</v>
      </c>
      <c r="C341" s="81"/>
      <c r="D341" s="81"/>
      <c r="E341" s="81"/>
      <c r="F341" s="89" t="s">
        <v>786</v>
      </c>
      <c r="G341" s="90"/>
      <c r="H341" s="1">
        <v>3599.98</v>
      </c>
      <c r="I341" s="1">
        <v>67210.720000000001</v>
      </c>
      <c r="J341" s="1">
        <v>0</v>
      </c>
      <c r="K341" s="1">
        <v>70810.7</v>
      </c>
      <c r="L341" s="99">
        <f>I341-J341</f>
        <v>67210.720000000001</v>
      </c>
    </row>
    <row r="342" spans="1:12" x14ac:dyDescent="0.3">
      <c r="A342" s="93" t="s">
        <v>795</v>
      </c>
      <c r="B342" s="80" t="s">
        <v>348</v>
      </c>
      <c r="C342" s="81"/>
      <c r="D342" s="81"/>
      <c r="E342" s="81"/>
      <c r="F342" s="81"/>
      <c r="G342" s="94" t="s">
        <v>796</v>
      </c>
      <c r="H342" s="3">
        <v>3599.98</v>
      </c>
      <c r="I342" s="3">
        <v>67210.720000000001</v>
      </c>
      <c r="J342" s="3">
        <v>0</v>
      </c>
      <c r="K342" s="3">
        <v>70810.7</v>
      </c>
      <c r="L342" s="95"/>
    </row>
    <row r="343" spans="1:12" x14ac:dyDescent="0.3">
      <c r="A343" s="96" t="s">
        <v>348</v>
      </c>
      <c r="B343" s="80" t="s">
        <v>348</v>
      </c>
      <c r="C343" s="81"/>
      <c r="D343" s="81"/>
      <c r="E343" s="81"/>
      <c r="F343" s="81"/>
      <c r="G343" s="97" t="s">
        <v>348</v>
      </c>
      <c r="H343" s="2"/>
      <c r="I343" s="2"/>
      <c r="J343" s="2"/>
      <c r="K343" s="2"/>
      <c r="L343" s="98"/>
    </row>
    <row r="344" spans="1:12" x14ac:dyDescent="0.3">
      <c r="A344" s="88" t="s">
        <v>797</v>
      </c>
      <c r="B344" s="80" t="s">
        <v>348</v>
      </c>
      <c r="C344" s="81"/>
      <c r="D344" s="81"/>
      <c r="E344" s="81"/>
      <c r="F344" s="89" t="s">
        <v>798</v>
      </c>
      <c r="G344" s="90"/>
      <c r="H344" s="1">
        <v>43014.32</v>
      </c>
      <c r="I344" s="1">
        <v>49527.28</v>
      </c>
      <c r="J344" s="1">
        <v>0</v>
      </c>
      <c r="K344" s="1">
        <v>92541.6</v>
      </c>
      <c r="L344" s="99">
        <f>I344-J344</f>
        <v>49527.28</v>
      </c>
    </row>
    <row r="345" spans="1:12" x14ac:dyDescent="0.3">
      <c r="A345" s="93" t="s">
        <v>799</v>
      </c>
      <c r="B345" s="80" t="s">
        <v>348</v>
      </c>
      <c r="C345" s="81"/>
      <c r="D345" s="81"/>
      <c r="E345" s="81"/>
      <c r="F345" s="81"/>
      <c r="G345" s="94" t="s">
        <v>800</v>
      </c>
      <c r="H345" s="3">
        <v>42995</v>
      </c>
      <c r="I345" s="3">
        <v>49450</v>
      </c>
      <c r="J345" s="3">
        <v>0</v>
      </c>
      <c r="K345" s="3">
        <v>92445</v>
      </c>
      <c r="L345" s="99">
        <f t="shared" ref="L345:L346" si="2">I345-J345</f>
        <v>49450</v>
      </c>
    </row>
    <row r="346" spans="1:12" x14ac:dyDescent="0.3">
      <c r="A346" s="93" t="s">
        <v>801</v>
      </c>
      <c r="B346" s="80" t="s">
        <v>348</v>
      </c>
      <c r="C346" s="81"/>
      <c r="D346" s="81"/>
      <c r="E346" s="81"/>
      <c r="F346" s="81"/>
      <c r="G346" s="94" t="s">
        <v>802</v>
      </c>
      <c r="H346" s="3">
        <v>19.32</v>
      </c>
      <c r="I346" s="3">
        <v>77.28</v>
      </c>
      <c r="J346" s="3">
        <v>0</v>
      </c>
      <c r="K346" s="3">
        <v>96.6</v>
      </c>
      <c r="L346" s="99">
        <f t="shared" si="2"/>
        <v>77.28</v>
      </c>
    </row>
    <row r="347" spans="1:12" x14ac:dyDescent="0.3">
      <c r="A347" s="96" t="s">
        <v>348</v>
      </c>
      <c r="B347" s="80" t="s">
        <v>348</v>
      </c>
      <c r="C347" s="81"/>
      <c r="D347" s="81"/>
      <c r="E347" s="81"/>
      <c r="F347" s="81"/>
      <c r="G347" s="97" t="s">
        <v>348</v>
      </c>
      <c r="H347" s="2"/>
      <c r="I347" s="2"/>
      <c r="J347" s="2"/>
      <c r="K347" s="2"/>
      <c r="L347" s="98"/>
    </row>
    <row r="348" spans="1:12" x14ac:dyDescent="0.3">
      <c r="A348" s="88" t="s">
        <v>803</v>
      </c>
      <c r="B348" s="92" t="s">
        <v>348</v>
      </c>
      <c r="C348" s="89" t="s">
        <v>804</v>
      </c>
      <c r="D348" s="90"/>
      <c r="E348" s="90"/>
      <c r="F348" s="90"/>
      <c r="G348" s="90"/>
      <c r="H348" s="1">
        <v>59490.66</v>
      </c>
      <c r="I348" s="1">
        <v>100726.54</v>
      </c>
      <c r="J348" s="1">
        <v>77.28</v>
      </c>
      <c r="K348" s="1">
        <v>160139.92000000001</v>
      </c>
      <c r="L348" s="99">
        <f>I348-J348</f>
        <v>100649.26</v>
      </c>
    </row>
    <row r="349" spans="1:12" x14ac:dyDescent="0.3">
      <c r="A349" s="88" t="s">
        <v>805</v>
      </c>
      <c r="B349" s="80" t="s">
        <v>348</v>
      </c>
      <c r="C349" s="81"/>
      <c r="D349" s="89" t="s">
        <v>804</v>
      </c>
      <c r="E349" s="90"/>
      <c r="F349" s="90"/>
      <c r="G349" s="90"/>
      <c r="H349" s="1">
        <v>59490.66</v>
      </c>
      <c r="I349" s="1">
        <v>100726.54</v>
      </c>
      <c r="J349" s="1">
        <v>77.28</v>
      </c>
      <c r="K349" s="1">
        <v>160139.92000000001</v>
      </c>
      <c r="L349" s="91"/>
    </row>
    <row r="350" spans="1:12" x14ac:dyDescent="0.3">
      <c r="A350" s="88" t="s">
        <v>806</v>
      </c>
      <c r="B350" s="80" t="s">
        <v>348</v>
      </c>
      <c r="C350" s="81"/>
      <c r="D350" s="81"/>
      <c r="E350" s="89" t="s">
        <v>804</v>
      </c>
      <c r="F350" s="90"/>
      <c r="G350" s="90"/>
      <c r="H350" s="1">
        <v>59490.66</v>
      </c>
      <c r="I350" s="1">
        <v>100726.54</v>
      </c>
      <c r="J350" s="1">
        <v>77.28</v>
      </c>
      <c r="K350" s="1">
        <v>160139.92000000001</v>
      </c>
      <c r="L350" s="91"/>
    </row>
    <row r="351" spans="1:12" x14ac:dyDescent="0.3">
      <c r="A351" s="88" t="s">
        <v>948</v>
      </c>
      <c r="B351" s="80" t="s">
        <v>348</v>
      </c>
      <c r="C351" s="81"/>
      <c r="D351" s="81"/>
      <c r="E351" s="81"/>
      <c r="F351" s="89" t="s">
        <v>949</v>
      </c>
      <c r="G351" s="90"/>
      <c r="H351" s="1">
        <v>0</v>
      </c>
      <c r="I351" s="1">
        <v>7170</v>
      </c>
      <c r="J351" s="1">
        <v>0</v>
      </c>
      <c r="K351" s="1">
        <v>7170</v>
      </c>
      <c r="L351" s="99">
        <f>I351-J351</f>
        <v>7170</v>
      </c>
    </row>
    <row r="352" spans="1:12" x14ac:dyDescent="0.3">
      <c r="A352" s="93" t="s">
        <v>950</v>
      </c>
      <c r="B352" s="80" t="s">
        <v>348</v>
      </c>
      <c r="C352" s="81"/>
      <c r="D352" s="81"/>
      <c r="E352" s="81"/>
      <c r="F352" s="81"/>
      <c r="G352" s="94" t="s">
        <v>949</v>
      </c>
      <c r="H352" s="3">
        <v>0</v>
      </c>
      <c r="I352" s="3">
        <v>7170</v>
      </c>
      <c r="J352" s="3">
        <v>0</v>
      </c>
      <c r="K352" s="3">
        <v>7170</v>
      </c>
      <c r="L352" s="95"/>
    </row>
    <row r="353" spans="1:12" x14ac:dyDescent="0.3">
      <c r="A353" s="96" t="s">
        <v>348</v>
      </c>
      <c r="B353" s="80" t="s">
        <v>348</v>
      </c>
      <c r="C353" s="81"/>
      <c r="D353" s="81"/>
      <c r="E353" s="81"/>
      <c r="F353" s="81"/>
      <c r="G353" s="97" t="s">
        <v>348</v>
      </c>
      <c r="H353" s="2"/>
      <c r="I353" s="2"/>
      <c r="J353" s="2"/>
      <c r="K353" s="2"/>
      <c r="L353" s="98"/>
    </row>
    <row r="354" spans="1:12" x14ac:dyDescent="0.3">
      <c r="A354" s="88" t="s">
        <v>951</v>
      </c>
      <c r="B354" s="80" t="s">
        <v>348</v>
      </c>
      <c r="C354" s="81"/>
      <c r="D354" s="81"/>
      <c r="E354" s="81"/>
      <c r="F354" s="89" t="s">
        <v>952</v>
      </c>
      <c r="G354" s="90"/>
      <c r="H354" s="1">
        <v>0</v>
      </c>
      <c r="I354" s="1">
        <v>1056</v>
      </c>
      <c r="J354" s="1">
        <v>0</v>
      </c>
      <c r="K354" s="1">
        <v>1056</v>
      </c>
      <c r="L354" s="99">
        <f>I354-J354</f>
        <v>1056</v>
      </c>
    </row>
    <row r="355" spans="1:12" x14ac:dyDescent="0.3">
      <c r="A355" s="93" t="s">
        <v>953</v>
      </c>
      <c r="B355" s="80" t="s">
        <v>348</v>
      </c>
      <c r="C355" s="81"/>
      <c r="D355" s="81"/>
      <c r="E355" s="81"/>
      <c r="F355" s="81"/>
      <c r="G355" s="94" t="s">
        <v>954</v>
      </c>
      <c r="H355" s="3">
        <v>0</v>
      </c>
      <c r="I355" s="3">
        <v>1056</v>
      </c>
      <c r="J355" s="3">
        <v>0</v>
      </c>
      <c r="K355" s="3">
        <v>1056</v>
      </c>
      <c r="L355" s="95"/>
    </row>
    <row r="356" spans="1:12" x14ac:dyDescent="0.3">
      <c r="A356" s="96" t="s">
        <v>348</v>
      </c>
      <c r="B356" s="80" t="s">
        <v>348</v>
      </c>
      <c r="C356" s="81"/>
      <c r="D356" s="81"/>
      <c r="E356" s="81"/>
      <c r="F356" s="81"/>
      <c r="G356" s="97" t="s">
        <v>348</v>
      </c>
      <c r="H356" s="2"/>
      <c r="I356" s="2"/>
      <c r="J356" s="2"/>
      <c r="K356" s="2"/>
      <c r="L356" s="98"/>
    </row>
    <row r="357" spans="1:12" x14ac:dyDescent="0.3">
      <c r="A357" s="88" t="s">
        <v>807</v>
      </c>
      <c r="B357" s="80" t="s">
        <v>348</v>
      </c>
      <c r="C357" s="81"/>
      <c r="D357" s="81"/>
      <c r="E357" s="81"/>
      <c r="F357" s="89" t="s">
        <v>808</v>
      </c>
      <c r="G357" s="90"/>
      <c r="H357" s="1">
        <v>57790.86</v>
      </c>
      <c r="I357" s="1">
        <v>83436.45</v>
      </c>
      <c r="J357" s="1">
        <v>77.28</v>
      </c>
      <c r="K357" s="1">
        <v>141150.03</v>
      </c>
      <c r="L357" s="99">
        <f>I357-J357</f>
        <v>83359.17</v>
      </c>
    </row>
    <row r="358" spans="1:12" x14ac:dyDescent="0.3">
      <c r="A358" s="93" t="s">
        <v>955</v>
      </c>
      <c r="B358" s="80" t="s">
        <v>348</v>
      </c>
      <c r="C358" s="81"/>
      <c r="D358" s="81"/>
      <c r="E358" s="81"/>
      <c r="F358" s="81"/>
      <c r="G358" s="94" t="s">
        <v>947</v>
      </c>
      <c r="H358" s="3">
        <v>0</v>
      </c>
      <c r="I358" s="3">
        <v>2943.9</v>
      </c>
      <c r="J358" s="3">
        <v>0</v>
      </c>
      <c r="K358" s="3">
        <v>2943.9</v>
      </c>
      <c r="L358" s="99">
        <f t="shared" ref="L358:L362" si="3">I358-J358</f>
        <v>2943.9</v>
      </c>
    </row>
    <row r="359" spans="1:12" x14ac:dyDescent="0.3">
      <c r="A359" s="93" t="s">
        <v>809</v>
      </c>
      <c r="B359" s="80" t="s">
        <v>348</v>
      </c>
      <c r="C359" s="81"/>
      <c r="D359" s="81"/>
      <c r="E359" s="81"/>
      <c r="F359" s="81"/>
      <c r="G359" s="94" t="s">
        <v>810</v>
      </c>
      <c r="H359" s="3">
        <v>-19.32</v>
      </c>
      <c r="I359" s="3">
        <v>0</v>
      </c>
      <c r="J359" s="3">
        <v>77.28</v>
      </c>
      <c r="K359" s="3">
        <v>-96.6</v>
      </c>
      <c r="L359" s="99">
        <f t="shared" si="3"/>
        <v>-77.28</v>
      </c>
    </row>
    <row r="360" spans="1:12" x14ac:dyDescent="0.3">
      <c r="A360" s="93" t="s">
        <v>811</v>
      </c>
      <c r="B360" s="80" t="s">
        <v>348</v>
      </c>
      <c r="C360" s="81"/>
      <c r="D360" s="81"/>
      <c r="E360" s="81"/>
      <c r="F360" s="81"/>
      <c r="G360" s="94" t="s">
        <v>812</v>
      </c>
      <c r="H360" s="3">
        <v>12325.59</v>
      </c>
      <c r="I360" s="3">
        <v>33133.19</v>
      </c>
      <c r="J360" s="3">
        <v>0</v>
      </c>
      <c r="K360" s="3">
        <v>45458.78</v>
      </c>
      <c r="L360" s="99">
        <f t="shared" si="3"/>
        <v>33133.19</v>
      </c>
    </row>
    <row r="361" spans="1:12" x14ac:dyDescent="0.3">
      <c r="A361" s="93" t="s">
        <v>813</v>
      </c>
      <c r="B361" s="80" t="s">
        <v>348</v>
      </c>
      <c r="C361" s="81"/>
      <c r="D361" s="81"/>
      <c r="E361" s="81"/>
      <c r="F361" s="81"/>
      <c r="G361" s="94" t="s">
        <v>814</v>
      </c>
      <c r="H361" s="3">
        <v>45484.57</v>
      </c>
      <c r="I361" s="3">
        <v>42917.760000000002</v>
      </c>
      <c r="J361" s="3">
        <v>0</v>
      </c>
      <c r="K361" s="3">
        <v>88402.33</v>
      </c>
      <c r="L361" s="99">
        <f t="shared" si="3"/>
        <v>42917.760000000002</v>
      </c>
    </row>
    <row r="362" spans="1:12" x14ac:dyDescent="0.3">
      <c r="A362" s="93" t="s">
        <v>815</v>
      </c>
      <c r="B362" s="80" t="s">
        <v>348</v>
      </c>
      <c r="C362" s="81"/>
      <c r="D362" s="81"/>
      <c r="E362" s="81"/>
      <c r="F362" s="81"/>
      <c r="G362" s="94" t="s">
        <v>816</v>
      </c>
      <c r="H362" s="3">
        <v>0.02</v>
      </c>
      <c r="I362" s="3">
        <v>4441.6000000000004</v>
      </c>
      <c r="J362" s="3">
        <v>0</v>
      </c>
      <c r="K362" s="3">
        <v>4441.62</v>
      </c>
      <c r="L362" s="99">
        <f t="shared" si="3"/>
        <v>4441.6000000000004</v>
      </c>
    </row>
    <row r="363" spans="1:12" x14ac:dyDescent="0.3">
      <c r="A363" s="96" t="s">
        <v>348</v>
      </c>
      <c r="B363" s="80" t="s">
        <v>348</v>
      </c>
      <c r="C363" s="81"/>
      <c r="D363" s="81"/>
      <c r="E363" s="81"/>
      <c r="F363" s="81"/>
      <c r="G363" s="97" t="s">
        <v>348</v>
      </c>
      <c r="H363" s="2"/>
      <c r="I363" s="2"/>
      <c r="J363" s="2"/>
      <c r="K363" s="2"/>
      <c r="L363" s="98"/>
    </row>
    <row r="364" spans="1:12" x14ac:dyDescent="0.3">
      <c r="A364" s="88" t="s">
        <v>817</v>
      </c>
      <c r="B364" s="80" t="s">
        <v>348</v>
      </c>
      <c r="C364" s="81"/>
      <c r="D364" s="81"/>
      <c r="E364" s="81"/>
      <c r="F364" s="89" t="s">
        <v>754</v>
      </c>
      <c r="G364" s="90"/>
      <c r="H364" s="1">
        <v>1699.8</v>
      </c>
      <c r="I364" s="1">
        <v>9064.09</v>
      </c>
      <c r="J364" s="1">
        <v>0</v>
      </c>
      <c r="K364" s="1">
        <v>10763.89</v>
      </c>
      <c r="L364" s="99">
        <f>I364-J364</f>
        <v>9064.09</v>
      </c>
    </row>
    <row r="365" spans="1:12" x14ac:dyDescent="0.3">
      <c r="A365" s="93" t="s">
        <v>818</v>
      </c>
      <c r="B365" s="80" t="s">
        <v>348</v>
      </c>
      <c r="C365" s="81"/>
      <c r="D365" s="81"/>
      <c r="E365" s="81"/>
      <c r="F365" s="81"/>
      <c r="G365" s="94" t="s">
        <v>755</v>
      </c>
      <c r="H365" s="3">
        <v>1699.8</v>
      </c>
      <c r="I365" s="3">
        <v>9064.09</v>
      </c>
      <c r="J365" s="3">
        <v>0</v>
      </c>
      <c r="K365" s="3">
        <v>10763.89</v>
      </c>
      <c r="L365" s="95"/>
    </row>
    <row r="366" spans="1:12" x14ac:dyDescent="0.3">
      <c r="A366" s="96" t="s">
        <v>348</v>
      </c>
      <c r="B366" s="80" t="s">
        <v>348</v>
      </c>
      <c r="C366" s="81"/>
      <c r="D366" s="81"/>
      <c r="E366" s="81"/>
      <c r="F366" s="81"/>
      <c r="G366" s="97" t="s">
        <v>348</v>
      </c>
      <c r="H366" s="2"/>
      <c r="I366" s="2"/>
      <c r="J366" s="2"/>
      <c r="K366" s="2"/>
      <c r="L366" s="98"/>
    </row>
    <row r="367" spans="1:12" x14ac:dyDescent="0.3">
      <c r="A367" s="88" t="s">
        <v>819</v>
      </c>
      <c r="B367" s="92" t="s">
        <v>348</v>
      </c>
      <c r="C367" s="89" t="s">
        <v>820</v>
      </c>
      <c r="D367" s="90"/>
      <c r="E367" s="90"/>
      <c r="F367" s="90"/>
      <c r="G367" s="90"/>
      <c r="H367" s="1">
        <v>11383.34</v>
      </c>
      <c r="I367" s="1">
        <v>37808.550000000003</v>
      </c>
      <c r="J367" s="1">
        <v>0</v>
      </c>
      <c r="K367" s="1">
        <v>49191.89</v>
      </c>
      <c r="L367" s="99">
        <f>I367-J367</f>
        <v>37808.550000000003</v>
      </c>
    </row>
    <row r="368" spans="1:12" x14ac:dyDescent="0.3">
      <c r="A368" s="88" t="s">
        <v>821</v>
      </c>
      <c r="B368" s="80" t="s">
        <v>348</v>
      </c>
      <c r="C368" s="81"/>
      <c r="D368" s="89" t="s">
        <v>820</v>
      </c>
      <c r="E368" s="90"/>
      <c r="F368" s="90"/>
      <c r="G368" s="90"/>
      <c r="H368" s="1">
        <v>11383.34</v>
      </c>
      <c r="I368" s="1">
        <v>37808.550000000003</v>
      </c>
      <c r="J368" s="1">
        <v>0</v>
      </c>
      <c r="K368" s="1">
        <v>49191.89</v>
      </c>
      <c r="L368" s="91"/>
    </row>
    <row r="369" spans="1:12" x14ac:dyDescent="0.3">
      <c r="A369" s="88" t="s">
        <v>822</v>
      </c>
      <c r="B369" s="80" t="s">
        <v>348</v>
      </c>
      <c r="C369" s="81"/>
      <c r="D369" s="81"/>
      <c r="E369" s="89" t="s">
        <v>820</v>
      </c>
      <c r="F369" s="90"/>
      <c r="G369" s="90"/>
      <c r="H369" s="1">
        <v>11383.34</v>
      </c>
      <c r="I369" s="1">
        <v>37808.550000000003</v>
      </c>
      <c r="J369" s="1">
        <v>0</v>
      </c>
      <c r="K369" s="1">
        <v>49191.89</v>
      </c>
      <c r="L369" s="91"/>
    </row>
    <row r="370" spans="1:12" x14ac:dyDescent="0.3">
      <c r="A370" s="88" t="s">
        <v>823</v>
      </c>
      <c r="B370" s="80" t="s">
        <v>348</v>
      </c>
      <c r="C370" s="81"/>
      <c r="D370" s="81"/>
      <c r="E370" s="81"/>
      <c r="F370" s="89" t="s">
        <v>824</v>
      </c>
      <c r="G370" s="90"/>
      <c r="H370" s="1">
        <v>4294.46</v>
      </c>
      <c r="I370" s="1">
        <v>3137.5</v>
      </c>
      <c r="J370" s="1">
        <v>0</v>
      </c>
      <c r="K370" s="1">
        <v>7431.96</v>
      </c>
      <c r="L370" s="99">
        <f>I370-J370</f>
        <v>3137.5</v>
      </c>
    </row>
    <row r="371" spans="1:12" x14ac:dyDescent="0.3">
      <c r="A371" s="93" t="s">
        <v>825</v>
      </c>
      <c r="B371" s="80" t="s">
        <v>348</v>
      </c>
      <c r="C371" s="81"/>
      <c r="D371" s="81"/>
      <c r="E371" s="81"/>
      <c r="F371" s="81"/>
      <c r="G371" s="94" t="s">
        <v>826</v>
      </c>
      <c r="H371" s="3">
        <v>1737.5</v>
      </c>
      <c r="I371" s="3">
        <v>1737.5</v>
      </c>
      <c r="J371" s="3">
        <v>0</v>
      </c>
      <c r="K371" s="3">
        <v>3475</v>
      </c>
      <c r="L371" s="95"/>
    </row>
    <row r="372" spans="1:12" x14ac:dyDescent="0.3">
      <c r="A372" s="93" t="s">
        <v>827</v>
      </c>
      <c r="B372" s="80" t="s">
        <v>348</v>
      </c>
      <c r="C372" s="81"/>
      <c r="D372" s="81"/>
      <c r="E372" s="81"/>
      <c r="F372" s="81"/>
      <c r="G372" s="94" t="s">
        <v>828</v>
      </c>
      <c r="H372" s="3">
        <v>2556.96</v>
      </c>
      <c r="I372" s="3">
        <v>1400</v>
      </c>
      <c r="J372" s="3">
        <v>0</v>
      </c>
      <c r="K372" s="3">
        <v>3956.96</v>
      </c>
      <c r="L372" s="95"/>
    </row>
    <row r="373" spans="1:12" x14ac:dyDescent="0.3">
      <c r="A373" s="96" t="s">
        <v>348</v>
      </c>
      <c r="B373" s="80" t="s">
        <v>348</v>
      </c>
      <c r="C373" s="81"/>
      <c r="D373" s="81"/>
      <c r="E373" s="81"/>
      <c r="F373" s="81"/>
      <c r="G373" s="97" t="s">
        <v>348</v>
      </c>
      <c r="H373" s="2"/>
      <c r="I373" s="2"/>
      <c r="J373" s="2"/>
      <c r="K373" s="2"/>
      <c r="L373" s="98"/>
    </row>
    <row r="374" spans="1:12" x14ac:dyDescent="0.3">
      <c r="A374" s="88" t="s">
        <v>829</v>
      </c>
      <c r="B374" s="80" t="s">
        <v>348</v>
      </c>
      <c r="C374" s="81"/>
      <c r="D374" s="81"/>
      <c r="E374" s="81"/>
      <c r="F374" s="89" t="s">
        <v>830</v>
      </c>
      <c r="G374" s="90"/>
      <c r="H374" s="1">
        <v>2088.88</v>
      </c>
      <c r="I374" s="1">
        <v>29671.05</v>
      </c>
      <c r="J374" s="1">
        <v>0</v>
      </c>
      <c r="K374" s="1">
        <v>31759.93</v>
      </c>
      <c r="L374" s="99">
        <f>I374-J374</f>
        <v>29671.05</v>
      </c>
    </row>
    <row r="375" spans="1:12" x14ac:dyDescent="0.3">
      <c r="A375" s="93" t="s">
        <v>831</v>
      </c>
      <c r="B375" s="80" t="s">
        <v>348</v>
      </c>
      <c r="C375" s="81"/>
      <c r="D375" s="81"/>
      <c r="E375" s="81"/>
      <c r="F375" s="81"/>
      <c r="G375" s="94" t="s">
        <v>832</v>
      </c>
      <c r="H375" s="3">
        <v>2088.88</v>
      </c>
      <c r="I375" s="3">
        <v>29671.05</v>
      </c>
      <c r="J375" s="3">
        <v>0</v>
      </c>
      <c r="K375" s="3">
        <v>31759.93</v>
      </c>
      <c r="L375" s="95"/>
    </row>
    <row r="376" spans="1:12" x14ac:dyDescent="0.3">
      <c r="A376" s="96" t="s">
        <v>348</v>
      </c>
      <c r="B376" s="80" t="s">
        <v>348</v>
      </c>
      <c r="C376" s="81"/>
      <c r="D376" s="81"/>
      <c r="E376" s="81"/>
      <c r="F376" s="81"/>
      <c r="G376" s="97" t="s">
        <v>348</v>
      </c>
      <c r="H376" s="2"/>
      <c r="I376" s="2"/>
      <c r="J376" s="2"/>
      <c r="K376" s="2"/>
      <c r="L376" s="98"/>
    </row>
    <row r="377" spans="1:12" x14ac:dyDescent="0.3">
      <c r="A377" s="88" t="s">
        <v>833</v>
      </c>
      <c r="B377" s="80" t="s">
        <v>348</v>
      </c>
      <c r="C377" s="81"/>
      <c r="D377" s="81"/>
      <c r="E377" s="81"/>
      <c r="F377" s="89" t="s">
        <v>834</v>
      </c>
      <c r="G377" s="90"/>
      <c r="H377" s="1">
        <v>5000</v>
      </c>
      <c r="I377" s="1">
        <v>5000</v>
      </c>
      <c r="J377" s="1">
        <v>0</v>
      </c>
      <c r="K377" s="1">
        <v>10000</v>
      </c>
      <c r="L377" s="99">
        <f>I377-J377</f>
        <v>5000</v>
      </c>
    </row>
    <row r="378" spans="1:12" x14ac:dyDescent="0.3">
      <c r="A378" s="93" t="s">
        <v>835</v>
      </c>
      <c r="B378" s="80" t="s">
        <v>348</v>
      </c>
      <c r="C378" s="81"/>
      <c r="D378" s="81"/>
      <c r="E378" s="81"/>
      <c r="F378" s="81"/>
      <c r="G378" s="94" t="s">
        <v>836</v>
      </c>
      <c r="H378" s="3">
        <v>5000</v>
      </c>
      <c r="I378" s="3">
        <v>5000</v>
      </c>
      <c r="J378" s="3">
        <v>0</v>
      </c>
      <c r="K378" s="3">
        <v>10000</v>
      </c>
      <c r="L378" s="99">
        <f>I378-J378</f>
        <v>5000</v>
      </c>
    </row>
    <row r="379" spans="1:12" x14ac:dyDescent="0.3">
      <c r="A379" s="96" t="s">
        <v>348</v>
      </c>
      <c r="B379" s="80" t="s">
        <v>348</v>
      </c>
      <c r="C379" s="81"/>
      <c r="D379" s="81"/>
      <c r="E379" s="81"/>
      <c r="F379" s="81"/>
      <c r="G379" s="97" t="s">
        <v>348</v>
      </c>
      <c r="H379" s="2"/>
      <c r="I379" s="2"/>
      <c r="J379" s="2"/>
      <c r="K379" s="2"/>
      <c r="L379" s="98"/>
    </row>
    <row r="380" spans="1:12" x14ac:dyDescent="0.3">
      <c r="A380" s="88" t="s">
        <v>837</v>
      </c>
      <c r="B380" s="92" t="s">
        <v>348</v>
      </c>
      <c r="C380" s="89" t="s">
        <v>838</v>
      </c>
      <c r="D380" s="90"/>
      <c r="E380" s="90"/>
      <c r="F380" s="90"/>
      <c r="G380" s="90"/>
      <c r="H380" s="1">
        <v>617143.4</v>
      </c>
      <c r="I380" s="1">
        <v>605208.79</v>
      </c>
      <c r="J380" s="1">
        <v>0</v>
      </c>
      <c r="K380" s="1">
        <v>1222352.19</v>
      </c>
      <c r="L380" s="99">
        <f>I380-J380</f>
        <v>605208.79</v>
      </c>
    </row>
    <row r="381" spans="1:12" x14ac:dyDescent="0.3">
      <c r="A381" s="88" t="s">
        <v>839</v>
      </c>
      <c r="B381" s="80" t="s">
        <v>348</v>
      </c>
      <c r="C381" s="81"/>
      <c r="D381" s="89" t="s">
        <v>838</v>
      </c>
      <c r="E381" s="90"/>
      <c r="F381" s="90"/>
      <c r="G381" s="90"/>
      <c r="H381" s="1">
        <v>617143.4</v>
      </c>
      <c r="I381" s="1">
        <v>605208.79</v>
      </c>
      <c r="J381" s="1">
        <v>0</v>
      </c>
      <c r="K381" s="1">
        <v>1222352.19</v>
      </c>
      <c r="L381" s="91"/>
    </row>
    <row r="382" spans="1:12" x14ac:dyDescent="0.3">
      <c r="A382" s="88" t="s">
        <v>840</v>
      </c>
      <c r="B382" s="80" t="s">
        <v>348</v>
      </c>
      <c r="C382" s="81"/>
      <c r="D382" s="81"/>
      <c r="E382" s="89" t="s">
        <v>838</v>
      </c>
      <c r="F382" s="90"/>
      <c r="G382" s="90"/>
      <c r="H382" s="1">
        <v>617143.4</v>
      </c>
      <c r="I382" s="1">
        <v>605208.79</v>
      </c>
      <c r="J382" s="1">
        <v>0</v>
      </c>
      <c r="K382" s="1">
        <v>1222352.19</v>
      </c>
      <c r="L382" s="91"/>
    </row>
    <row r="383" spans="1:12" x14ac:dyDescent="0.3">
      <c r="A383" s="88" t="s">
        <v>841</v>
      </c>
      <c r="B383" s="80" t="s">
        <v>348</v>
      </c>
      <c r="C383" s="81"/>
      <c r="D383" s="81"/>
      <c r="E383" s="81"/>
      <c r="F383" s="89" t="s">
        <v>838</v>
      </c>
      <c r="G383" s="90"/>
      <c r="H383" s="1">
        <v>617143.4</v>
      </c>
      <c r="I383" s="1">
        <v>605208.79</v>
      </c>
      <c r="J383" s="1">
        <v>0</v>
      </c>
      <c r="K383" s="1">
        <v>1222352.19</v>
      </c>
      <c r="L383" s="91"/>
    </row>
    <row r="384" spans="1:12" x14ac:dyDescent="0.3">
      <c r="A384" s="93" t="s">
        <v>842</v>
      </c>
      <c r="B384" s="80" t="s">
        <v>348</v>
      </c>
      <c r="C384" s="81"/>
      <c r="D384" s="81"/>
      <c r="E384" s="81"/>
      <c r="F384" s="81"/>
      <c r="G384" s="94" t="s">
        <v>843</v>
      </c>
      <c r="H384" s="3">
        <v>608710.16</v>
      </c>
      <c r="I384" s="3">
        <v>597319.63</v>
      </c>
      <c r="J384" s="3">
        <v>0</v>
      </c>
      <c r="K384" s="3">
        <v>1206029.79</v>
      </c>
      <c r="L384" s="99">
        <f t="shared" ref="L384:L385" si="4">I384-J384</f>
        <v>597319.63</v>
      </c>
    </row>
    <row r="385" spans="1:12" x14ac:dyDescent="0.3">
      <c r="A385" s="93" t="s">
        <v>844</v>
      </c>
      <c r="B385" s="80" t="s">
        <v>348</v>
      </c>
      <c r="C385" s="81"/>
      <c r="D385" s="81"/>
      <c r="E385" s="81"/>
      <c r="F385" s="81"/>
      <c r="G385" s="94" t="s">
        <v>845</v>
      </c>
      <c r="H385" s="3">
        <v>8433.24</v>
      </c>
      <c r="I385" s="3">
        <v>7889.16</v>
      </c>
      <c r="J385" s="3">
        <v>0</v>
      </c>
      <c r="K385" s="3">
        <v>16322.4</v>
      </c>
      <c r="L385" s="99">
        <f t="shared" si="4"/>
        <v>7889.16</v>
      </c>
    </row>
    <row r="386" spans="1:12" x14ac:dyDescent="0.3">
      <c r="A386" s="96" t="s">
        <v>348</v>
      </c>
      <c r="B386" s="80" t="s">
        <v>348</v>
      </c>
      <c r="C386" s="81"/>
      <c r="D386" s="81"/>
      <c r="E386" s="81"/>
      <c r="F386" s="81"/>
      <c r="G386" s="97" t="s">
        <v>348</v>
      </c>
      <c r="H386" s="2"/>
      <c r="I386" s="2"/>
      <c r="J386" s="2"/>
      <c r="K386" s="2"/>
      <c r="L386" s="98"/>
    </row>
    <row r="387" spans="1:12" x14ac:dyDescent="0.3">
      <c r="A387" s="88" t="s">
        <v>846</v>
      </c>
      <c r="B387" s="92" t="s">
        <v>348</v>
      </c>
      <c r="C387" s="89" t="s">
        <v>847</v>
      </c>
      <c r="D387" s="90"/>
      <c r="E387" s="90"/>
      <c r="F387" s="90"/>
      <c r="G387" s="90"/>
      <c r="H387" s="1">
        <v>157443.25</v>
      </c>
      <c r="I387" s="1">
        <v>3408.56</v>
      </c>
      <c r="J387" s="1">
        <v>0</v>
      </c>
      <c r="K387" s="1">
        <v>160851.81</v>
      </c>
      <c r="L387" s="99">
        <f>I387-J387</f>
        <v>3408.56</v>
      </c>
    </row>
    <row r="388" spans="1:12" x14ac:dyDescent="0.3">
      <c r="A388" s="88" t="s">
        <v>848</v>
      </c>
      <c r="B388" s="80" t="s">
        <v>348</v>
      </c>
      <c r="C388" s="81"/>
      <c r="D388" s="89" t="s">
        <v>847</v>
      </c>
      <c r="E388" s="90"/>
      <c r="F388" s="90"/>
      <c r="G388" s="90"/>
      <c r="H388" s="1">
        <v>157443.25</v>
      </c>
      <c r="I388" s="1">
        <v>3408.56</v>
      </c>
      <c r="J388" s="1">
        <v>0</v>
      </c>
      <c r="K388" s="1">
        <v>160851.81</v>
      </c>
      <c r="L388" s="91"/>
    </row>
    <row r="389" spans="1:12" x14ac:dyDescent="0.3">
      <c r="A389" s="88" t="s">
        <v>849</v>
      </c>
      <c r="B389" s="80" t="s">
        <v>348</v>
      </c>
      <c r="C389" s="81"/>
      <c r="D389" s="81"/>
      <c r="E389" s="89" t="s">
        <v>847</v>
      </c>
      <c r="F389" s="90"/>
      <c r="G389" s="90"/>
      <c r="H389" s="1">
        <v>157443.25</v>
      </c>
      <c r="I389" s="1">
        <v>3408.56</v>
      </c>
      <c r="J389" s="1">
        <v>0</v>
      </c>
      <c r="K389" s="1">
        <v>160851.81</v>
      </c>
      <c r="L389" s="91"/>
    </row>
    <row r="390" spans="1:12" x14ac:dyDescent="0.3">
      <c r="A390" s="88" t="s">
        <v>850</v>
      </c>
      <c r="B390" s="80" t="s">
        <v>348</v>
      </c>
      <c r="C390" s="81"/>
      <c r="D390" s="81"/>
      <c r="E390" s="81"/>
      <c r="F390" s="89" t="s">
        <v>847</v>
      </c>
      <c r="G390" s="90"/>
      <c r="H390" s="1">
        <v>157443.25</v>
      </c>
      <c r="I390" s="1">
        <v>3408.56</v>
      </c>
      <c r="J390" s="1">
        <v>0</v>
      </c>
      <c r="K390" s="1">
        <v>160851.81</v>
      </c>
      <c r="L390" s="91"/>
    </row>
    <row r="391" spans="1:12" x14ac:dyDescent="0.3">
      <c r="A391" s="93" t="s">
        <v>851</v>
      </c>
      <c r="B391" s="80" t="s">
        <v>348</v>
      </c>
      <c r="C391" s="81"/>
      <c r="D391" s="81"/>
      <c r="E391" s="81"/>
      <c r="F391" s="81"/>
      <c r="G391" s="94" t="s">
        <v>583</v>
      </c>
      <c r="H391" s="3">
        <v>225.7</v>
      </c>
      <c r="I391" s="3">
        <v>226.83</v>
      </c>
      <c r="J391" s="3">
        <v>0</v>
      </c>
      <c r="K391" s="3">
        <v>452.53</v>
      </c>
      <c r="L391" s="95"/>
    </row>
    <row r="392" spans="1:12" x14ac:dyDescent="0.3">
      <c r="A392" s="93" t="s">
        <v>852</v>
      </c>
      <c r="B392" s="80" t="s">
        <v>348</v>
      </c>
      <c r="C392" s="81"/>
      <c r="D392" s="81"/>
      <c r="E392" s="81"/>
      <c r="F392" s="81"/>
      <c r="G392" s="94" t="s">
        <v>581</v>
      </c>
      <c r="H392" s="3">
        <v>157217.54999999999</v>
      </c>
      <c r="I392" s="3">
        <v>3181.73</v>
      </c>
      <c r="J392" s="3">
        <v>0</v>
      </c>
      <c r="K392" s="3">
        <v>160399.28</v>
      </c>
      <c r="L392" s="95"/>
    </row>
    <row r="393" spans="1:12" x14ac:dyDescent="0.3">
      <c r="A393" s="96" t="s">
        <v>348</v>
      </c>
      <c r="B393" s="80" t="s">
        <v>348</v>
      </c>
      <c r="C393" s="81"/>
      <c r="D393" s="81"/>
      <c r="E393" s="81"/>
      <c r="F393" s="81"/>
      <c r="G393" s="97" t="s">
        <v>348</v>
      </c>
      <c r="H393" s="2"/>
      <c r="I393" s="2"/>
      <c r="J393" s="2"/>
      <c r="K393" s="2"/>
      <c r="L393" s="98"/>
    </row>
    <row r="394" spans="1:12" x14ac:dyDescent="0.3">
      <c r="A394" s="88" t="s">
        <v>956</v>
      </c>
      <c r="B394" s="92" t="s">
        <v>348</v>
      </c>
      <c r="C394" s="89" t="s">
        <v>957</v>
      </c>
      <c r="D394" s="90"/>
      <c r="E394" s="90"/>
      <c r="F394" s="90"/>
      <c r="G394" s="90"/>
      <c r="H394" s="1">
        <v>0</v>
      </c>
      <c r="I394" s="1">
        <v>359.8</v>
      </c>
      <c r="J394" s="1">
        <v>359.8</v>
      </c>
      <c r="K394" s="1">
        <v>0</v>
      </c>
      <c r="L394" s="99">
        <f>I394-J394</f>
        <v>0</v>
      </c>
    </row>
    <row r="395" spans="1:12" x14ac:dyDescent="0.3">
      <c r="A395" s="88" t="s">
        <v>958</v>
      </c>
      <c r="B395" s="80" t="s">
        <v>348</v>
      </c>
      <c r="C395" s="81"/>
      <c r="D395" s="89" t="s">
        <v>957</v>
      </c>
      <c r="E395" s="90"/>
      <c r="F395" s="90"/>
      <c r="G395" s="90"/>
      <c r="H395" s="1">
        <v>0</v>
      </c>
      <c r="I395" s="1">
        <v>359.8</v>
      </c>
      <c r="J395" s="1">
        <v>359.8</v>
      </c>
      <c r="K395" s="1">
        <v>0</v>
      </c>
      <c r="L395" s="91"/>
    </row>
    <row r="396" spans="1:12" x14ac:dyDescent="0.3">
      <c r="A396" s="88" t="s">
        <v>959</v>
      </c>
      <c r="B396" s="80" t="s">
        <v>348</v>
      </c>
      <c r="C396" s="81"/>
      <c r="D396" s="81"/>
      <c r="E396" s="89" t="s">
        <v>957</v>
      </c>
      <c r="F396" s="90"/>
      <c r="G396" s="90"/>
      <c r="H396" s="1">
        <v>0</v>
      </c>
      <c r="I396" s="1">
        <v>359.8</v>
      </c>
      <c r="J396" s="1">
        <v>359.8</v>
      </c>
      <c r="K396" s="1">
        <v>0</v>
      </c>
      <c r="L396" s="91"/>
    </row>
    <row r="397" spans="1:12" x14ac:dyDescent="0.3">
      <c r="A397" s="88" t="s">
        <v>960</v>
      </c>
      <c r="B397" s="80" t="s">
        <v>348</v>
      </c>
      <c r="C397" s="81"/>
      <c r="D397" s="81"/>
      <c r="E397" s="81"/>
      <c r="F397" s="89" t="s">
        <v>957</v>
      </c>
      <c r="G397" s="90"/>
      <c r="H397" s="1">
        <v>0</v>
      </c>
      <c r="I397" s="1">
        <v>359.8</v>
      </c>
      <c r="J397" s="1">
        <v>359.8</v>
      </c>
      <c r="K397" s="1">
        <v>0</v>
      </c>
      <c r="L397" s="91"/>
    </row>
    <row r="398" spans="1:12" x14ac:dyDescent="0.3">
      <c r="A398" s="93" t="s">
        <v>961</v>
      </c>
      <c r="B398" s="80" t="s">
        <v>348</v>
      </c>
      <c r="C398" s="81"/>
      <c r="D398" s="81"/>
      <c r="E398" s="81"/>
      <c r="F398" s="81"/>
      <c r="G398" s="94" t="s">
        <v>957</v>
      </c>
      <c r="H398" s="3">
        <v>0</v>
      </c>
      <c r="I398" s="3">
        <v>359.8</v>
      </c>
      <c r="J398" s="3">
        <v>359.8</v>
      </c>
      <c r="K398" s="3">
        <v>0</v>
      </c>
      <c r="L398" s="95"/>
    </row>
    <row r="399" spans="1:12" x14ac:dyDescent="0.3">
      <c r="A399" s="96" t="s">
        <v>348</v>
      </c>
      <c r="B399" s="80" t="s">
        <v>348</v>
      </c>
      <c r="C399" s="81"/>
      <c r="D399" s="81"/>
      <c r="E399" s="81"/>
      <c r="F399" s="81"/>
      <c r="G399" s="97" t="s">
        <v>348</v>
      </c>
      <c r="H399" s="2"/>
      <c r="I399" s="2"/>
      <c r="J399" s="2"/>
      <c r="K399" s="2"/>
      <c r="L399" s="98"/>
    </row>
    <row r="400" spans="1:12" x14ac:dyDescent="0.3">
      <c r="A400" s="88" t="s">
        <v>853</v>
      </c>
      <c r="B400" s="92" t="s">
        <v>348</v>
      </c>
      <c r="C400" s="89" t="s">
        <v>854</v>
      </c>
      <c r="D400" s="90"/>
      <c r="E400" s="90"/>
      <c r="F400" s="90"/>
      <c r="G400" s="90"/>
      <c r="H400" s="1">
        <v>307357.84000000003</v>
      </c>
      <c r="I400" s="1">
        <v>18857.830000000002</v>
      </c>
      <c r="J400" s="1">
        <v>0</v>
      </c>
      <c r="K400" s="1">
        <v>326215.67</v>
      </c>
      <c r="L400" s="99">
        <f>I400-J400</f>
        <v>18857.830000000002</v>
      </c>
    </row>
    <row r="401" spans="1:12" x14ac:dyDescent="0.3">
      <c r="A401" s="88" t="s">
        <v>855</v>
      </c>
      <c r="B401" s="80" t="s">
        <v>348</v>
      </c>
      <c r="C401" s="81"/>
      <c r="D401" s="89" t="s">
        <v>854</v>
      </c>
      <c r="E401" s="90"/>
      <c r="F401" s="90"/>
      <c r="G401" s="90"/>
      <c r="H401" s="1">
        <v>307357.84000000003</v>
      </c>
      <c r="I401" s="1">
        <v>18857.830000000002</v>
      </c>
      <c r="J401" s="1">
        <v>0</v>
      </c>
      <c r="K401" s="1">
        <v>326215.67</v>
      </c>
      <c r="L401" s="91"/>
    </row>
    <row r="402" spans="1:12" x14ac:dyDescent="0.3">
      <c r="A402" s="88" t="s">
        <v>856</v>
      </c>
      <c r="B402" s="80" t="s">
        <v>348</v>
      </c>
      <c r="C402" s="81"/>
      <c r="D402" s="81"/>
      <c r="E402" s="89" t="s">
        <v>854</v>
      </c>
      <c r="F402" s="90"/>
      <c r="G402" s="90"/>
      <c r="H402" s="1">
        <v>307357.84000000003</v>
      </c>
      <c r="I402" s="1">
        <v>18857.830000000002</v>
      </c>
      <c r="J402" s="1">
        <v>0</v>
      </c>
      <c r="K402" s="1">
        <v>326215.67</v>
      </c>
      <c r="L402" s="91"/>
    </row>
    <row r="403" spans="1:12" x14ac:dyDescent="0.3">
      <c r="A403" s="88" t="s">
        <v>857</v>
      </c>
      <c r="B403" s="80" t="s">
        <v>348</v>
      </c>
      <c r="C403" s="81"/>
      <c r="D403" s="81"/>
      <c r="E403" s="81"/>
      <c r="F403" s="89" t="s">
        <v>854</v>
      </c>
      <c r="G403" s="90"/>
      <c r="H403" s="1">
        <v>307357.84000000003</v>
      </c>
      <c r="I403" s="1">
        <v>18857.830000000002</v>
      </c>
      <c r="J403" s="1">
        <v>0</v>
      </c>
      <c r="K403" s="1">
        <v>326215.67</v>
      </c>
      <c r="L403" s="91"/>
    </row>
    <row r="404" spans="1:12" x14ac:dyDescent="0.3">
      <c r="A404" s="93" t="s">
        <v>858</v>
      </c>
      <c r="B404" s="80" t="s">
        <v>348</v>
      </c>
      <c r="C404" s="81"/>
      <c r="D404" s="81"/>
      <c r="E404" s="81"/>
      <c r="F404" s="81"/>
      <c r="G404" s="94" t="s">
        <v>859</v>
      </c>
      <c r="H404" s="3">
        <v>1357.84</v>
      </c>
      <c r="I404" s="3">
        <v>1357.83</v>
      </c>
      <c r="J404" s="3">
        <v>0</v>
      </c>
      <c r="K404" s="3">
        <v>2715.67</v>
      </c>
      <c r="L404" s="95"/>
    </row>
    <row r="405" spans="1:12" x14ac:dyDescent="0.3">
      <c r="A405" s="93" t="s">
        <v>860</v>
      </c>
      <c r="B405" s="80" t="s">
        <v>348</v>
      </c>
      <c r="C405" s="81"/>
      <c r="D405" s="81"/>
      <c r="E405" s="81"/>
      <c r="F405" s="81"/>
      <c r="G405" s="94" t="s">
        <v>861</v>
      </c>
      <c r="H405" s="3">
        <v>306000</v>
      </c>
      <c r="I405" s="3">
        <v>17500</v>
      </c>
      <c r="J405" s="3">
        <v>0</v>
      </c>
      <c r="K405" s="3">
        <v>323500</v>
      </c>
      <c r="L405" s="95"/>
    </row>
    <row r="406" spans="1:12" x14ac:dyDescent="0.3">
      <c r="A406" s="96" t="s">
        <v>348</v>
      </c>
      <c r="B406" s="80" t="s">
        <v>348</v>
      </c>
      <c r="C406" s="81"/>
      <c r="D406" s="81"/>
      <c r="E406" s="81"/>
      <c r="F406" s="81"/>
      <c r="G406" s="97" t="s">
        <v>348</v>
      </c>
      <c r="H406" s="2"/>
      <c r="I406" s="2"/>
      <c r="J406" s="2"/>
      <c r="K406" s="2"/>
      <c r="L406" s="98"/>
    </row>
    <row r="407" spans="1:12" x14ac:dyDescent="0.3">
      <c r="A407" s="88" t="s">
        <v>69</v>
      </c>
      <c r="B407" s="89" t="s">
        <v>862</v>
      </c>
      <c r="C407" s="90"/>
      <c r="D407" s="90"/>
      <c r="E407" s="90"/>
      <c r="F407" s="90"/>
      <c r="G407" s="90"/>
      <c r="H407" s="1">
        <v>4403057.82</v>
      </c>
      <c r="I407" s="1">
        <v>0</v>
      </c>
      <c r="J407" s="1">
        <v>5087031.93</v>
      </c>
      <c r="K407" s="1">
        <v>9490089.75</v>
      </c>
      <c r="L407" s="103">
        <f>J407-I407</f>
        <v>5087031.93</v>
      </c>
    </row>
    <row r="408" spans="1:12" x14ac:dyDescent="0.3">
      <c r="A408" s="88" t="s">
        <v>863</v>
      </c>
      <c r="B408" s="92" t="s">
        <v>348</v>
      </c>
      <c r="C408" s="89" t="s">
        <v>862</v>
      </c>
      <c r="D408" s="90"/>
      <c r="E408" s="90"/>
      <c r="F408" s="90"/>
      <c r="G408" s="90"/>
      <c r="H408" s="1">
        <v>4403057.82</v>
      </c>
      <c r="I408" s="1">
        <v>0</v>
      </c>
      <c r="J408" s="1">
        <v>5087031.93</v>
      </c>
      <c r="K408" s="1">
        <v>9490089.75</v>
      </c>
      <c r="L408" s="91"/>
    </row>
    <row r="409" spans="1:12" x14ac:dyDescent="0.3">
      <c r="A409" s="88" t="s">
        <v>864</v>
      </c>
      <c r="B409" s="80" t="s">
        <v>348</v>
      </c>
      <c r="C409" s="81"/>
      <c r="D409" s="89" t="s">
        <v>862</v>
      </c>
      <c r="E409" s="90"/>
      <c r="F409" s="90"/>
      <c r="G409" s="90"/>
      <c r="H409" s="1">
        <v>4403057.82</v>
      </c>
      <c r="I409" s="1">
        <v>0</v>
      </c>
      <c r="J409" s="1">
        <v>5087031.93</v>
      </c>
      <c r="K409" s="1">
        <v>9490089.75</v>
      </c>
      <c r="L409" s="91"/>
    </row>
    <row r="410" spans="1:12" x14ac:dyDescent="0.3">
      <c r="A410" s="88" t="s">
        <v>865</v>
      </c>
      <c r="B410" s="80" t="s">
        <v>348</v>
      </c>
      <c r="C410" s="81"/>
      <c r="D410" s="81"/>
      <c r="E410" s="89" t="s">
        <v>866</v>
      </c>
      <c r="F410" s="90"/>
      <c r="G410" s="90"/>
      <c r="H410" s="1">
        <v>3638160.44</v>
      </c>
      <c r="I410" s="1">
        <v>0</v>
      </c>
      <c r="J410" s="1">
        <v>4684545.75</v>
      </c>
      <c r="K410" s="1">
        <v>8322706.1900000004</v>
      </c>
      <c r="L410" s="91"/>
    </row>
    <row r="411" spans="1:12" x14ac:dyDescent="0.3">
      <c r="A411" s="88" t="s">
        <v>867</v>
      </c>
      <c r="B411" s="80" t="s">
        <v>348</v>
      </c>
      <c r="C411" s="81"/>
      <c r="D411" s="81"/>
      <c r="E411" s="81"/>
      <c r="F411" s="89" t="s">
        <v>866</v>
      </c>
      <c r="G411" s="90"/>
      <c r="H411" s="1">
        <v>3638160.44</v>
      </c>
      <c r="I411" s="1">
        <v>0</v>
      </c>
      <c r="J411" s="1">
        <v>4684545.75</v>
      </c>
      <c r="K411" s="1">
        <v>8322706.1900000004</v>
      </c>
      <c r="L411" s="91"/>
    </row>
    <row r="412" spans="1:12" x14ac:dyDescent="0.3">
      <c r="A412" s="93" t="s">
        <v>868</v>
      </c>
      <c r="B412" s="80" t="s">
        <v>348</v>
      </c>
      <c r="C412" s="81"/>
      <c r="D412" s="81"/>
      <c r="E412" s="81"/>
      <c r="F412" s="81"/>
      <c r="G412" s="94" t="s">
        <v>869</v>
      </c>
      <c r="H412" s="3">
        <v>3638160.44</v>
      </c>
      <c r="I412" s="3">
        <v>0</v>
      </c>
      <c r="J412" s="3">
        <v>4684545.75</v>
      </c>
      <c r="K412" s="3">
        <v>8322706.1900000004</v>
      </c>
      <c r="L412" s="103">
        <f>J412-I412</f>
        <v>4684545.75</v>
      </c>
    </row>
    <row r="413" spans="1:12" x14ac:dyDescent="0.3">
      <c r="A413" s="96" t="s">
        <v>348</v>
      </c>
      <c r="B413" s="80" t="s">
        <v>348</v>
      </c>
      <c r="C413" s="81"/>
      <c r="D413" s="81"/>
      <c r="E413" s="81"/>
      <c r="F413" s="81"/>
      <c r="G413" s="97" t="s">
        <v>348</v>
      </c>
      <c r="H413" s="2"/>
      <c r="I413" s="2"/>
      <c r="J413" s="2"/>
      <c r="K413" s="2"/>
      <c r="L413" s="98"/>
    </row>
    <row r="414" spans="1:12" x14ac:dyDescent="0.3">
      <c r="A414" s="88" t="s">
        <v>870</v>
      </c>
      <c r="B414" s="80" t="s">
        <v>348</v>
      </c>
      <c r="C414" s="81"/>
      <c r="D414" s="81"/>
      <c r="E414" s="89" t="s">
        <v>871</v>
      </c>
      <c r="F414" s="90"/>
      <c r="G414" s="90"/>
      <c r="H414" s="1">
        <v>311598.19</v>
      </c>
      <c r="I414" s="1">
        <v>0</v>
      </c>
      <c r="J414" s="1">
        <v>22722.78</v>
      </c>
      <c r="K414" s="1">
        <v>334320.96999999997</v>
      </c>
      <c r="L414" s="91"/>
    </row>
    <row r="415" spans="1:12" x14ac:dyDescent="0.3">
      <c r="A415" s="88" t="s">
        <v>872</v>
      </c>
      <c r="B415" s="80" t="s">
        <v>348</v>
      </c>
      <c r="C415" s="81"/>
      <c r="D415" s="81"/>
      <c r="E415" s="81"/>
      <c r="F415" s="89" t="s">
        <v>873</v>
      </c>
      <c r="G415" s="90"/>
      <c r="H415" s="1">
        <v>311598.19</v>
      </c>
      <c r="I415" s="1">
        <v>0</v>
      </c>
      <c r="J415" s="1">
        <v>22722.78</v>
      </c>
      <c r="K415" s="1">
        <v>334320.96999999997</v>
      </c>
      <c r="L415" s="91"/>
    </row>
    <row r="416" spans="1:12" x14ac:dyDescent="0.3">
      <c r="A416" s="93" t="s">
        <v>874</v>
      </c>
      <c r="B416" s="80" t="s">
        <v>348</v>
      </c>
      <c r="C416" s="81"/>
      <c r="D416" s="81"/>
      <c r="E416" s="81"/>
      <c r="F416" s="81"/>
      <c r="G416" s="94" t="s">
        <v>875</v>
      </c>
      <c r="H416" s="3">
        <v>311598.19</v>
      </c>
      <c r="I416" s="3">
        <v>0</v>
      </c>
      <c r="J416" s="3">
        <v>22722.78</v>
      </c>
      <c r="K416" s="3">
        <v>334320.96999999997</v>
      </c>
      <c r="L416" s="95"/>
    </row>
    <row r="417" spans="1:12" x14ac:dyDescent="0.3">
      <c r="A417" s="96" t="s">
        <v>348</v>
      </c>
      <c r="B417" s="80" t="s">
        <v>348</v>
      </c>
      <c r="C417" s="81"/>
      <c r="D417" s="81"/>
      <c r="E417" s="81"/>
      <c r="F417" s="81"/>
      <c r="G417" s="97" t="s">
        <v>348</v>
      </c>
      <c r="H417" s="2"/>
      <c r="I417" s="2"/>
      <c r="J417" s="2"/>
      <c r="K417" s="2"/>
      <c r="L417" s="98"/>
    </row>
    <row r="418" spans="1:12" x14ac:dyDescent="0.3">
      <c r="A418" s="88" t="s">
        <v>876</v>
      </c>
      <c r="B418" s="80" t="s">
        <v>348</v>
      </c>
      <c r="C418" s="81"/>
      <c r="D418" s="81"/>
      <c r="E418" s="89" t="s">
        <v>877</v>
      </c>
      <c r="F418" s="90"/>
      <c r="G418" s="90"/>
      <c r="H418" s="1">
        <v>448203.6</v>
      </c>
      <c r="I418" s="1">
        <v>0</v>
      </c>
      <c r="J418" s="1">
        <v>378405.57</v>
      </c>
      <c r="K418" s="1">
        <v>826609.17</v>
      </c>
      <c r="L418" s="91"/>
    </row>
    <row r="419" spans="1:12" x14ac:dyDescent="0.3">
      <c r="A419" s="88" t="s">
        <v>878</v>
      </c>
      <c r="B419" s="80" t="s">
        <v>348</v>
      </c>
      <c r="C419" s="81"/>
      <c r="D419" s="81"/>
      <c r="E419" s="81"/>
      <c r="F419" s="89" t="s">
        <v>877</v>
      </c>
      <c r="G419" s="90"/>
      <c r="H419" s="1">
        <v>448203.6</v>
      </c>
      <c r="I419" s="1">
        <v>0</v>
      </c>
      <c r="J419" s="1">
        <v>378405.57</v>
      </c>
      <c r="K419" s="1">
        <v>826609.17</v>
      </c>
      <c r="L419" s="91"/>
    </row>
    <row r="420" spans="1:12" x14ac:dyDescent="0.3">
      <c r="A420" s="93" t="s">
        <v>879</v>
      </c>
      <c r="B420" s="80" t="s">
        <v>348</v>
      </c>
      <c r="C420" s="81"/>
      <c r="D420" s="81"/>
      <c r="E420" s="81"/>
      <c r="F420" s="81"/>
      <c r="G420" s="94" t="s">
        <v>880</v>
      </c>
      <c r="H420" s="3">
        <v>448140.89</v>
      </c>
      <c r="I420" s="3">
        <v>0</v>
      </c>
      <c r="J420" s="3">
        <v>378394.56</v>
      </c>
      <c r="K420" s="3">
        <v>826535.45</v>
      </c>
      <c r="L420" s="95"/>
    </row>
    <row r="421" spans="1:12" x14ac:dyDescent="0.3">
      <c r="A421" s="93" t="s">
        <v>881</v>
      </c>
      <c r="B421" s="80" t="s">
        <v>348</v>
      </c>
      <c r="C421" s="81"/>
      <c r="D421" s="81"/>
      <c r="E421" s="81"/>
      <c r="F421" s="81"/>
      <c r="G421" s="94" t="s">
        <v>882</v>
      </c>
      <c r="H421" s="3">
        <v>62.71</v>
      </c>
      <c r="I421" s="3">
        <v>0</v>
      </c>
      <c r="J421" s="3">
        <v>11.01</v>
      </c>
      <c r="K421" s="3">
        <v>73.72</v>
      </c>
      <c r="L421" s="95"/>
    </row>
    <row r="422" spans="1:12" x14ac:dyDescent="0.3">
      <c r="A422" s="96" t="s">
        <v>348</v>
      </c>
      <c r="B422" s="80" t="s">
        <v>348</v>
      </c>
      <c r="C422" s="81"/>
      <c r="D422" s="81"/>
      <c r="E422" s="81"/>
      <c r="F422" s="81"/>
      <c r="G422" s="97" t="s">
        <v>348</v>
      </c>
      <c r="H422" s="2"/>
      <c r="I422" s="2"/>
      <c r="J422" s="2"/>
      <c r="K422" s="2"/>
      <c r="L422" s="98"/>
    </row>
    <row r="423" spans="1:12" x14ac:dyDescent="0.3">
      <c r="A423" s="88" t="s">
        <v>883</v>
      </c>
      <c r="B423" s="80" t="s">
        <v>348</v>
      </c>
      <c r="C423" s="81"/>
      <c r="D423" s="81"/>
      <c r="E423" s="89" t="s">
        <v>884</v>
      </c>
      <c r="F423" s="90"/>
      <c r="G423" s="90"/>
      <c r="H423" s="1">
        <v>3737.75</v>
      </c>
      <c r="I423" s="1">
        <v>0</v>
      </c>
      <c r="J423" s="1">
        <v>0</v>
      </c>
      <c r="K423" s="1">
        <v>3737.75</v>
      </c>
      <c r="L423" s="91"/>
    </row>
    <row r="424" spans="1:12" x14ac:dyDescent="0.3">
      <c r="A424" s="88" t="s">
        <v>885</v>
      </c>
      <c r="B424" s="80" t="s">
        <v>348</v>
      </c>
      <c r="C424" s="81"/>
      <c r="D424" s="81"/>
      <c r="E424" s="81"/>
      <c r="F424" s="89" t="s">
        <v>884</v>
      </c>
      <c r="G424" s="90"/>
      <c r="H424" s="1">
        <v>3737.75</v>
      </c>
      <c r="I424" s="1">
        <v>0</v>
      </c>
      <c r="J424" s="1">
        <v>0</v>
      </c>
      <c r="K424" s="1">
        <v>3737.75</v>
      </c>
      <c r="L424" s="91"/>
    </row>
    <row r="425" spans="1:12" x14ac:dyDescent="0.3">
      <c r="A425" s="93" t="s">
        <v>886</v>
      </c>
      <c r="B425" s="80" t="s">
        <v>348</v>
      </c>
      <c r="C425" s="81"/>
      <c r="D425" s="81"/>
      <c r="E425" s="81"/>
      <c r="F425" s="81"/>
      <c r="G425" s="94" t="s">
        <v>887</v>
      </c>
      <c r="H425" s="3">
        <v>3737.75</v>
      </c>
      <c r="I425" s="3">
        <v>0</v>
      </c>
      <c r="J425" s="3">
        <v>0</v>
      </c>
      <c r="K425" s="3">
        <v>3737.75</v>
      </c>
      <c r="L425" s="95"/>
    </row>
    <row r="426" spans="1:12" x14ac:dyDescent="0.3">
      <c r="A426" s="96" t="s">
        <v>348</v>
      </c>
      <c r="B426" s="80" t="s">
        <v>348</v>
      </c>
      <c r="C426" s="81"/>
      <c r="D426" s="81"/>
      <c r="E426" s="81"/>
      <c r="F426" s="81"/>
      <c r="G426" s="97" t="s">
        <v>348</v>
      </c>
      <c r="H426" s="2"/>
      <c r="I426" s="2"/>
      <c r="J426" s="2"/>
      <c r="K426" s="2"/>
      <c r="L426" s="98"/>
    </row>
    <row r="427" spans="1:12" x14ac:dyDescent="0.3">
      <c r="A427" s="88" t="s">
        <v>888</v>
      </c>
      <c r="B427" s="80" t="s">
        <v>348</v>
      </c>
      <c r="C427" s="81"/>
      <c r="D427" s="81"/>
      <c r="E427" s="89" t="s">
        <v>854</v>
      </c>
      <c r="F427" s="90"/>
      <c r="G427" s="90"/>
      <c r="H427" s="1">
        <v>1357.84</v>
      </c>
      <c r="I427" s="1">
        <v>0</v>
      </c>
      <c r="J427" s="1">
        <v>1357.83</v>
      </c>
      <c r="K427" s="1">
        <v>2715.67</v>
      </c>
      <c r="L427" s="91"/>
    </row>
    <row r="428" spans="1:12" x14ac:dyDescent="0.3">
      <c r="A428" s="88" t="s">
        <v>889</v>
      </c>
      <c r="B428" s="80" t="s">
        <v>348</v>
      </c>
      <c r="C428" s="81"/>
      <c r="D428" s="81"/>
      <c r="E428" s="81"/>
      <c r="F428" s="89" t="s">
        <v>854</v>
      </c>
      <c r="G428" s="90"/>
      <c r="H428" s="1">
        <v>1357.84</v>
      </c>
      <c r="I428" s="1">
        <v>0</v>
      </c>
      <c r="J428" s="1">
        <v>1357.83</v>
      </c>
      <c r="K428" s="1">
        <v>2715.67</v>
      </c>
      <c r="L428" s="91"/>
    </row>
    <row r="429" spans="1:12" x14ac:dyDescent="0.3">
      <c r="A429" s="93" t="s">
        <v>890</v>
      </c>
      <c r="B429" s="80" t="s">
        <v>348</v>
      </c>
      <c r="C429" s="81"/>
      <c r="D429" s="81"/>
      <c r="E429" s="81"/>
      <c r="F429" s="81"/>
      <c r="G429" s="94" t="s">
        <v>859</v>
      </c>
      <c r="H429" s="3">
        <v>1357.84</v>
      </c>
      <c r="I429" s="3">
        <v>0</v>
      </c>
      <c r="J429" s="3">
        <v>1357.83</v>
      </c>
      <c r="K429" s="3">
        <v>2715.67</v>
      </c>
      <c r="L429" s="9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186-4287-4267-A51F-9517970ED9AD}">
  <dimension ref="A1:L388"/>
  <sheetViews>
    <sheetView topLeftCell="A133" workbookViewId="0">
      <selection activeCell="L148" sqref="L148"/>
    </sheetView>
  </sheetViews>
  <sheetFormatPr defaultColWidth="9.109375" defaultRowHeight="14.4" x14ac:dyDescent="0.3"/>
  <cols>
    <col min="1" max="1" width="15.88671875" customWidth="1"/>
    <col min="2" max="6" width="1.21875" customWidth="1"/>
    <col min="7" max="7" width="49.6640625" bestFit="1" customWidth="1"/>
    <col min="8" max="8" width="14.77734375" style="4" bestFit="1" customWidth="1"/>
    <col min="9" max="10" width="14" style="4" bestFit="1" customWidth="1"/>
    <col min="11" max="11" width="14.77734375" style="4" bestFit="1" customWidth="1"/>
    <col min="12" max="12" width="11.33203125" bestFit="1" customWidth="1"/>
    <col min="245" max="245" width="11.33203125" customWidth="1"/>
    <col min="246" max="246" width="2.33203125" customWidth="1"/>
    <col min="247" max="250" width="1.33203125" customWidth="1"/>
    <col min="251" max="251" width="0.88671875" customWidth="1"/>
    <col min="252" max="252" width="15.44140625" customWidth="1"/>
    <col min="253" max="253" width="0.88671875" customWidth="1"/>
    <col min="254" max="254" width="12.5546875" customWidth="1"/>
    <col min="255" max="255" width="4.44140625" customWidth="1"/>
    <col min="256" max="256" width="2.109375" customWidth="1"/>
    <col min="257" max="257" width="0.33203125" customWidth="1"/>
    <col min="258" max="258" width="0.5546875" customWidth="1"/>
    <col min="259" max="259" width="6.44140625" customWidth="1"/>
    <col min="260" max="260" width="3.109375" customWidth="1"/>
    <col min="261" max="261" width="1.5546875" customWidth="1"/>
    <col min="262" max="262" width="3.33203125" customWidth="1"/>
    <col min="264" max="264" width="6.88671875" customWidth="1"/>
    <col min="265" max="265" width="1.5546875" customWidth="1"/>
    <col min="266" max="266" width="4.44140625" customWidth="1"/>
    <col min="267" max="267" width="5" customWidth="1"/>
    <col min="268" max="268" width="7.33203125" customWidth="1"/>
    <col min="501" max="501" width="11.33203125" customWidth="1"/>
    <col min="502" max="502" width="2.33203125" customWidth="1"/>
    <col min="503" max="506" width="1.33203125" customWidth="1"/>
    <col min="507" max="507" width="0.88671875" customWidth="1"/>
    <col min="508" max="508" width="15.44140625" customWidth="1"/>
    <col min="509" max="509" width="0.88671875" customWidth="1"/>
    <col min="510" max="510" width="12.5546875" customWidth="1"/>
    <col min="511" max="511" width="4.44140625" customWidth="1"/>
    <col min="512" max="512" width="2.109375" customWidth="1"/>
    <col min="513" max="513" width="0.33203125" customWidth="1"/>
    <col min="514" max="514" width="0.5546875" customWidth="1"/>
    <col min="515" max="515" width="6.44140625" customWidth="1"/>
    <col min="516" max="516" width="3.109375" customWidth="1"/>
    <col min="517" max="517" width="1.5546875" customWidth="1"/>
    <col min="518" max="518" width="3.33203125" customWidth="1"/>
    <col min="520" max="520" width="6.88671875" customWidth="1"/>
    <col min="521" max="521" width="1.5546875" customWidth="1"/>
    <col min="522" max="522" width="4.44140625" customWidth="1"/>
    <col min="523" max="523" width="5" customWidth="1"/>
    <col min="524" max="524" width="7.33203125" customWidth="1"/>
    <col min="757" max="757" width="11.33203125" customWidth="1"/>
    <col min="758" max="758" width="2.33203125" customWidth="1"/>
    <col min="759" max="762" width="1.33203125" customWidth="1"/>
    <col min="763" max="763" width="0.88671875" customWidth="1"/>
    <col min="764" max="764" width="15.44140625" customWidth="1"/>
    <col min="765" max="765" width="0.88671875" customWidth="1"/>
    <col min="766" max="766" width="12.5546875" customWidth="1"/>
    <col min="767" max="767" width="4.44140625" customWidth="1"/>
    <col min="768" max="768" width="2.109375" customWidth="1"/>
    <col min="769" max="769" width="0.33203125" customWidth="1"/>
    <col min="770" max="770" width="0.5546875" customWidth="1"/>
    <col min="771" max="771" width="6.44140625" customWidth="1"/>
    <col min="772" max="772" width="3.109375" customWidth="1"/>
    <col min="773" max="773" width="1.5546875" customWidth="1"/>
    <col min="774" max="774" width="3.33203125" customWidth="1"/>
    <col min="776" max="776" width="6.88671875" customWidth="1"/>
    <col min="777" max="777" width="1.5546875" customWidth="1"/>
    <col min="778" max="778" width="4.44140625" customWidth="1"/>
    <col min="779" max="779" width="5" customWidth="1"/>
    <col min="780" max="780" width="7.33203125" customWidth="1"/>
    <col min="1013" max="1013" width="11.33203125" customWidth="1"/>
    <col min="1014" max="1014" width="2.33203125" customWidth="1"/>
    <col min="1015" max="1018" width="1.33203125" customWidth="1"/>
    <col min="1019" max="1019" width="0.88671875" customWidth="1"/>
    <col min="1020" max="1020" width="15.44140625" customWidth="1"/>
    <col min="1021" max="1021" width="0.88671875" customWidth="1"/>
    <col min="1022" max="1022" width="12.5546875" customWidth="1"/>
    <col min="1023" max="1023" width="4.44140625" customWidth="1"/>
    <col min="1024" max="1024" width="2.109375" customWidth="1"/>
    <col min="1025" max="1025" width="0.33203125" customWidth="1"/>
    <col min="1026" max="1026" width="0.5546875" customWidth="1"/>
    <col min="1027" max="1027" width="6.44140625" customWidth="1"/>
    <col min="1028" max="1028" width="3.109375" customWidth="1"/>
    <col min="1029" max="1029" width="1.5546875" customWidth="1"/>
    <col min="1030" max="1030" width="3.33203125" customWidth="1"/>
    <col min="1032" max="1032" width="6.88671875" customWidth="1"/>
    <col min="1033" max="1033" width="1.5546875" customWidth="1"/>
    <col min="1034" max="1034" width="4.44140625" customWidth="1"/>
    <col min="1035" max="1035" width="5" customWidth="1"/>
    <col min="1036" max="1036" width="7.33203125" customWidth="1"/>
    <col min="1269" max="1269" width="11.33203125" customWidth="1"/>
    <col min="1270" max="1270" width="2.33203125" customWidth="1"/>
    <col min="1271" max="1274" width="1.33203125" customWidth="1"/>
    <col min="1275" max="1275" width="0.88671875" customWidth="1"/>
    <col min="1276" max="1276" width="15.44140625" customWidth="1"/>
    <col min="1277" max="1277" width="0.88671875" customWidth="1"/>
    <col min="1278" max="1278" width="12.5546875" customWidth="1"/>
    <col min="1279" max="1279" width="4.44140625" customWidth="1"/>
    <col min="1280" max="1280" width="2.109375" customWidth="1"/>
    <col min="1281" max="1281" width="0.33203125" customWidth="1"/>
    <col min="1282" max="1282" width="0.5546875" customWidth="1"/>
    <col min="1283" max="1283" width="6.44140625" customWidth="1"/>
    <col min="1284" max="1284" width="3.109375" customWidth="1"/>
    <col min="1285" max="1285" width="1.5546875" customWidth="1"/>
    <col min="1286" max="1286" width="3.33203125" customWidth="1"/>
    <col min="1288" max="1288" width="6.88671875" customWidth="1"/>
    <col min="1289" max="1289" width="1.5546875" customWidth="1"/>
    <col min="1290" max="1290" width="4.44140625" customWidth="1"/>
    <col min="1291" max="1291" width="5" customWidth="1"/>
    <col min="1292" max="1292" width="7.33203125" customWidth="1"/>
    <col min="1525" max="1525" width="11.33203125" customWidth="1"/>
    <col min="1526" max="1526" width="2.33203125" customWidth="1"/>
    <col min="1527" max="1530" width="1.33203125" customWidth="1"/>
    <col min="1531" max="1531" width="0.88671875" customWidth="1"/>
    <col min="1532" max="1532" width="15.44140625" customWidth="1"/>
    <col min="1533" max="1533" width="0.88671875" customWidth="1"/>
    <col min="1534" max="1534" width="12.5546875" customWidth="1"/>
    <col min="1535" max="1535" width="4.44140625" customWidth="1"/>
    <col min="1536" max="1536" width="2.109375" customWidth="1"/>
    <col min="1537" max="1537" width="0.33203125" customWidth="1"/>
    <col min="1538" max="1538" width="0.5546875" customWidth="1"/>
    <col min="1539" max="1539" width="6.44140625" customWidth="1"/>
    <col min="1540" max="1540" width="3.109375" customWidth="1"/>
    <col min="1541" max="1541" width="1.5546875" customWidth="1"/>
    <col min="1542" max="1542" width="3.33203125" customWidth="1"/>
    <col min="1544" max="1544" width="6.88671875" customWidth="1"/>
    <col min="1545" max="1545" width="1.5546875" customWidth="1"/>
    <col min="1546" max="1546" width="4.44140625" customWidth="1"/>
    <col min="1547" max="1547" width="5" customWidth="1"/>
    <col min="1548" max="1548" width="7.33203125" customWidth="1"/>
    <col min="1781" max="1781" width="11.33203125" customWidth="1"/>
    <col min="1782" max="1782" width="2.33203125" customWidth="1"/>
    <col min="1783" max="1786" width="1.33203125" customWidth="1"/>
    <col min="1787" max="1787" width="0.88671875" customWidth="1"/>
    <col min="1788" max="1788" width="15.44140625" customWidth="1"/>
    <col min="1789" max="1789" width="0.88671875" customWidth="1"/>
    <col min="1790" max="1790" width="12.5546875" customWidth="1"/>
    <col min="1791" max="1791" width="4.44140625" customWidth="1"/>
    <col min="1792" max="1792" width="2.109375" customWidth="1"/>
    <col min="1793" max="1793" width="0.33203125" customWidth="1"/>
    <col min="1794" max="1794" width="0.5546875" customWidth="1"/>
    <col min="1795" max="1795" width="6.44140625" customWidth="1"/>
    <col min="1796" max="1796" width="3.109375" customWidth="1"/>
    <col min="1797" max="1797" width="1.5546875" customWidth="1"/>
    <col min="1798" max="1798" width="3.33203125" customWidth="1"/>
    <col min="1800" max="1800" width="6.88671875" customWidth="1"/>
    <col min="1801" max="1801" width="1.5546875" customWidth="1"/>
    <col min="1802" max="1802" width="4.44140625" customWidth="1"/>
    <col min="1803" max="1803" width="5" customWidth="1"/>
    <col min="1804" max="1804" width="7.33203125" customWidth="1"/>
    <col min="2037" max="2037" width="11.33203125" customWidth="1"/>
    <col min="2038" max="2038" width="2.33203125" customWidth="1"/>
    <col min="2039" max="2042" width="1.33203125" customWidth="1"/>
    <col min="2043" max="2043" width="0.88671875" customWidth="1"/>
    <col min="2044" max="2044" width="15.44140625" customWidth="1"/>
    <col min="2045" max="2045" width="0.88671875" customWidth="1"/>
    <col min="2046" max="2046" width="12.5546875" customWidth="1"/>
    <col min="2047" max="2047" width="4.44140625" customWidth="1"/>
    <col min="2048" max="2048" width="2.109375" customWidth="1"/>
    <col min="2049" max="2049" width="0.33203125" customWidth="1"/>
    <col min="2050" max="2050" width="0.5546875" customWidth="1"/>
    <col min="2051" max="2051" width="6.44140625" customWidth="1"/>
    <col min="2052" max="2052" width="3.109375" customWidth="1"/>
    <col min="2053" max="2053" width="1.5546875" customWidth="1"/>
    <col min="2054" max="2054" width="3.33203125" customWidth="1"/>
    <col min="2056" max="2056" width="6.88671875" customWidth="1"/>
    <col min="2057" max="2057" width="1.5546875" customWidth="1"/>
    <col min="2058" max="2058" width="4.44140625" customWidth="1"/>
    <col min="2059" max="2059" width="5" customWidth="1"/>
    <col min="2060" max="2060" width="7.33203125" customWidth="1"/>
    <col min="2293" max="2293" width="11.33203125" customWidth="1"/>
    <col min="2294" max="2294" width="2.33203125" customWidth="1"/>
    <col min="2295" max="2298" width="1.33203125" customWidth="1"/>
    <col min="2299" max="2299" width="0.88671875" customWidth="1"/>
    <col min="2300" max="2300" width="15.44140625" customWidth="1"/>
    <col min="2301" max="2301" width="0.88671875" customWidth="1"/>
    <col min="2302" max="2302" width="12.5546875" customWidth="1"/>
    <col min="2303" max="2303" width="4.44140625" customWidth="1"/>
    <col min="2304" max="2304" width="2.109375" customWidth="1"/>
    <col min="2305" max="2305" width="0.33203125" customWidth="1"/>
    <col min="2306" max="2306" width="0.5546875" customWidth="1"/>
    <col min="2307" max="2307" width="6.44140625" customWidth="1"/>
    <col min="2308" max="2308" width="3.109375" customWidth="1"/>
    <col min="2309" max="2309" width="1.5546875" customWidth="1"/>
    <col min="2310" max="2310" width="3.33203125" customWidth="1"/>
    <col min="2312" max="2312" width="6.88671875" customWidth="1"/>
    <col min="2313" max="2313" width="1.5546875" customWidth="1"/>
    <col min="2314" max="2314" width="4.44140625" customWidth="1"/>
    <col min="2315" max="2315" width="5" customWidth="1"/>
    <col min="2316" max="2316" width="7.33203125" customWidth="1"/>
    <col min="2549" max="2549" width="11.33203125" customWidth="1"/>
    <col min="2550" max="2550" width="2.33203125" customWidth="1"/>
    <col min="2551" max="2554" width="1.33203125" customWidth="1"/>
    <col min="2555" max="2555" width="0.88671875" customWidth="1"/>
    <col min="2556" max="2556" width="15.44140625" customWidth="1"/>
    <col min="2557" max="2557" width="0.88671875" customWidth="1"/>
    <col min="2558" max="2558" width="12.5546875" customWidth="1"/>
    <col min="2559" max="2559" width="4.44140625" customWidth="1"/>
    <col min="2560" max="2560" width="2.109375" customWidth="1"/>
    <col min="2561" max="2561" width="0.33203125" customWidth="1"/>
    <col min="2562" max="2562" width="0.5546875" customWidth="1"/>
    <col min="2563" max="2563" width="6.44140625" customWidth="1"/>
    <col min="2564" max="2564" width="3.109375" customWidth="1"/>
    <col min="2565" max="2565" width="1.5546875" customWidth="1"/>
    <col min="2566" max="2566" width="3.33203125" customWidth="1"/>
    <col min="2568" max="2568" width="6.88671875" customWidth="1"/>
    <col min="2569" max="2569" width="1.5546875" customWidth="1"/>
    <col min="2570" max="2570" width="4.44140625" customWidth="1"/>
    <col min="2571" max="2571" width="5" customWidth="1"/>
    <col min="2572" max="2572" width="7.33203125" customWidth="1"/>
    <col min="2805" max="2805" width="11.33203125" customWidth="1"/>
    <col min="2806" max="2806" width="2.33203125" customWidth="1"/>
    <col min="2807" max="2810" width="1.33203125" customWidth="1"/>
    <col min="2811" max="2811" width="0.88671875" customWidth="1"/>
    <col min="2812" max="2812" width="15.44140625" customWidth="1"/>
    <col min="2813" max="2813" width="0.88671875" customWidth="1"/>
    <col min="2814" max="2814" width="12.5546875" customWidth="1"/>
    <col min="2815" max="2815" width="4.44140625" customWidth="1"/>
    <col min="2816" max="2816" width="2.109375" customWidth="1"/>
    <col min="2817" max="2817" width="0.33203125" customWidth="1"/>
    <col min="2818" max="2818" width="0.5546875" customWidth="1"/>
    <col min="2819" max="2819" width="6.44140625" customWidth="1"/>
    <col min="2820" max="2820" width="3.109375" customWidth="1"/>
    <col min="2821" max="2821" width="1.5546875" customWidth="1"/>
    <col min="2822" max="2822" width="3.33203125" customWidth="1"/>
    <col min="2824" max="2824" width="6.88671875" customWidth="1"/>
    <col min="2825" max="2825" width="1.5546875" customWidth="1"/>
    <col min="2826" max="2826" width="4.44140625" customWidth="1"/>
    <col min="2827" max="2827" width="5" customWidth="1"/>
    <col min="2828" max="2828" width="7.33203125" customWidth="1"/>
    <col min="3061" max="3061" width="11.33203125" customWidth="1"/>
    <col min="3062" max="3062" width="2.33203125" customWidth="1"/>
    <col min="3063" max="3066" width="1.33203125" customWidth="1"/>
    <col min="3067" max="3067" width="0.88671875" customWidth="1"/>
    <col min="3068" max="3068" width="15.44140625" customWidth="1"/>
    <col min="3069" max="3069" width="0.88671875" customWidth="1"/>
    <col min="3070" max="3070" width="12.5546875" customWidth="1"/>
    <col min="3071" max="3071" width="4.44140625" customWidth="1"/>
    <col min="3072" max="3072" width="2.109375" customWidth="1"/>
    <col min="3073" max="3073" width="0.33203125" customWidth="1"/>
    <col min="3074" max="3074" width="0.5546875" customWidth="1"/>
    <col min="3075" max="3075" width="6.44140625" customWidth="1"/>
    <col min="3076" max="3076" width="3.109375" customWidth="1"/>
    <col min="3077" max="3077" width="1.5546875" customWidth="1"/>
    <col min="3078" max="3078" width="3.33203125" customWidth="1"/>
    <col min="3080" max="3080" width="6.88671875" customWidth="1"/>
    <col min="3081" max="3081" width="1.5546875" customWidth="1"/>
    <col min="3082" max="3082" width="4.44140625" customWidth="1"/>
    <col min="3083" max="3083" width="5" customWidth="1"/>
    <col min="3084" max="3084" width="7.33203125" customWidth="1"/>
    <col min="3317" max="3317" width="11.33203125" customWidth="1"/>
    <col min="3318" max="3318" width="2.33203125" customWidth="1"/>
    <col min="3319" max="3322" width="1.33203125" customWidth="1"/>
    <col min="3323" max="3323" width="0.88671875" customWidth="1"/>
    <col min="3324" max="3324" width="15.44140625" customWidth="1"/>
    <col min="3325" max="3325" width="0.88671875" customWidth="1"/>
    <col min="3326" max="3326" width="12.5546875" customWidth="1"/>
    <col min="3327" max="3327" width="4.44140625" customWidth="1"/>
    <col min="3328" max="3328" width="2.109375" customWidth="1"/>
    <col min="3329" max="3329" width="0.33203125" customWidth="1"/>
    <col min="3330" max="3330" width="0.5546875" customWidth="1"/>
    <col min="3331" max="3331" width="6.44140625" customWidth="1"/>
    <col min="3332" max="3332" width="3.109375" customWidth="1"/>
    <col min="3333" max="3333" width="1.5546875" customWidth="1"/>
    <col min="3334" max="3334" width="3.33203125" customWidth="1"/>
    <col min="3336" max="3336" width="6.88671875" customWidth="1"/>
    <col min="3337" max="3337" width="1.5546875" customWidth="1"/>
    <col min="3338" max="3338" width="4.44140625" customWidth="1"/>
    <col min="3339" max="3339" width="5" customWidth="1"/>
    <col min="3340" max="3340" width="7.33203125" customWidth="1"/>
    <col min="3573" max="3573" width="11.33203125" customWidth="1"/>
    <col min="3574" max="3574" width="2.33203125" customWidth="1"/>
    <col min="3575" max="3578" width="1.33203125" customWidth="1"/>
    <col min="3579" max="3579" width="0.88671875" customWidth="1"/>
    <col min="3580" max="3580" width="15.44140625" customWidth="1"/>
    <col min="3581" max="3581" width="0.88671875" customWidth="1"/>
    <col min="3582" max="3582" width="12.5546875" customWidth="1"/>
    <col min="3583" max="3583" width="4.44140625" customWidth="1"/>
    <col min="3584" max="3584" width="2.109375" customWidth="1"/>
    <col min="3585" max="3585" width="0.33203125" customWidth="1"/>
    <col min="3586" max="3586" width="0.5546875" customWidth="1"/>
    <col min="3587" max="3587" width="6.44140625" customWidth="1"/>
    <col min="3588" max="3588" width="3.109375" customWidth="1"/>
    <col min="3589" max="3589" width="1.5546875" customWidth="1"/>
    <col min="3590" max="3590" width="3.33203125" customWidth="1"/>
    <col min="3592" max="3592" width="6.88671875" customWidth="1"/>
    <col min="3593" max="3593" width="1.5546875" customWidth="1"/>
    <col min="3594" max="3594" width="4.44140625" customWidth="1"/>
    <col min="3595" max="3595" width="5" customWidth="1"/>
    <col min="3596" max="3596" width="7.33203125" customWidth="1"/>
    <col min="3829" max="3829" width="11.33203125" customWidth="1"/>
    <col min="3830" max="3830" width="2.33203125" customWidth="1"/>
    <col min="3831" max="3834" width="1.33203125" customWidth="1"/>
    <col min="3835" max="3835" width="0.88671875" customWidth="1"/>
    <col min="3836" max="3836" width="15.44140625" customWidth="1"/>
    <col min="3837" max="3837" width="0.88671875" customWidth="1"/>
    <col min="3838" max="3838" width="12.5546875" customWidth="1"/>
    <col min="3839" max="3839" width="4.44140625" customWidth="1"/>
    <col min="3840" max="3840" width="2.109375" customWidth="1"/>
    <col min="3841" max="3841" width="0.33203125" customWidth="1"/>
    <col min="3842" max="3842" width="0.5546875" customWidth="1"/>
    <col min="3843" max="3843" width="6.44140625" customWidth="1"/>
    <col min="3844" max="3844" width="3.109375" customWidth="1"/>
    <col min="3845" max="3845" width="1.5546875" customWidth="1"/>
    <col min="3846" max="3846" width="3.33203125" customWidth="1"/>
    <col min="3848" max="3848" width="6.88671875" customWidth="1"/>
    <col min="3849" max="3849" width="1.5546875" customWidth="1"/>
    <col min="3850" max="3850" width="4.44140625" customWidth="1"/>
    <col min="3851" max="3851" width="5" customWidth="1"/>
    <col min="3852" max="3852" width="7.33203125" customWidth="1"/>
    <col min="4085" max="4085" width="11.33203125" customWidth="1"/>
    <col min="4086" max="4086" width="2.33203125" customWidth="1"/>
    <col min="4087" max="4090" width="1.33203125" customWidth="1"/>
    <col min="4091" max="4091" width="0.88671875" customWidth="1"/>
    <col min="4092" max="4092" width="15.44140625" customWidth="1"/>
    <col min="4093" max="4093" width="0.88671875" customWidth="1"/>
    <col min="4094" max="4094" width="12.5546875" customWidth="1"/>
    <col min="4095" max="4095" width="4.44140625" customWidth="1"/>
    <col min="4096" max="4096" width="2.109375" customWidth="1"/>
    <col min="4097" max="4097" width="0.33203125" customWidth="1"/>
    <col min="4098" max="4098" width="0.5546875" customWidth="1"/>
    <col min="4099" max="4099" width="6.44140625" customWidth="1"/>
    <col min="4100" max="4100" width="3.109375" customWidth="1"/>
    <col min="4101" max="4101" width="1.5546875" customWidth="1"/>
    <col min="4102" max="4102" width="3.33203125" customWidth="1"/>
    <col min="4104" max="4104" width="6.88671875" customWidth="1"/>
    <col min="4105" max="4105" width="1.5546875" customWidth="1"/>
    <col min="4106" max="4106" width="4.44140625" customWidth="1"/>
    <col min="4107" max="4107" width="5" customWidth="1"/>
    <col min="4108" max="4108" width="7.33203125" customWidth="1"/>
    <col min="4341" max="4341" width="11.33203125" customWidth="1"/>
    <col min="4342" max="4342" width="2.33203125" customWidth="1"/>
    <col min="4343" max="4346" width="1.33203125" customWidth="1"/>
    <col min="4347" max="4347" width="0.88671875" customWidth="1"/>
    <col min="4348" max="4348" width="15.44140625" customWidth="1"/>
    <col min="4349" max="4349" width="0.88671875" customWidth="1"/>
    <col min="4350" max="4350" width="12.5546875" customWidth="1"/>
    <col min="4351" max="4351" width="4.44140625" customWidth="1"/>
    <col min="4352" max="4352" width="2.109375" customWidth="1"/>
    <col min="4353" max="4353" width="0.33203125" customWidth="1"/>
    <col min="4354" max="4354" width="0.5546875" customWidth="1"/>
    <col min="4355" max="4355" width="6.44140625" customWidth="1"/>
    <col min="4356" max="4356" width="3.109375" customWidth="1"/>
    <col min="4357" max="4357" width="1.5546875" customWidth="1"/>
    <col min="4358" max="4358" width="3.33203125" customWidth="1"/>
    <col min="4360" max="4360" width="6.88671875" customWidth="1"/>
    <col min="4361" max="4361" width="1.5546875" customWidth="1"/>
    <col min="4362" max="4362" width="4.44140625" customWidth="1"/>
    <col min="4363" max="4363" width="5" customWidth="1"/>
    <col min="4364" max="4364" width="7.33203125" customWidth="1"/>
    <col min="4597" max="4597" width="11.33203125" customWidth="1"/>
    <col min="4598" max="4598" width="2.33203125" customWidth="1"/>
    <col min="4599" max="4602" width="1.33203125" customWidth="1"/>
    <col min="4603" max="4603" width="0.88671875" customWidth="1"/>
    <col min="4604" max="4604" width="15.44140625" customWidth="1"/>
    <col min="4605" max="4605" width="0.88671875" customWidth="1"/>
    <col min="4606" max="4606" width="12.5546875" customWidth="1"/>
    <col min="4607" max="4607" width="4.44140625" customWidth="1"/>
    <col min="4608" max="4608" width="2.109375" customWidth="1"/>
    <col min="4609" max="4609" width="0.33203125" customWidth="1"/>
    <col min="4610" max="4610" width="0.5546875" customWidth="1"/>
    <col min="4611" max="4611" width="6.44140625" customWidth="1"/>
    <col min="4612" max="4612" width="3.109375" customWidth="1"/>
    <col min="4613" max="4613" width="1.5546875" customWidth="1"/>
    <col min="4614" max="4614" width="3.33203125" customWidth="1"/>
    <col min="4616" max="4616" width="6.88671875" customWidth="1"/>
    <col min="4617" max="4617" width="1.5546875" customWidth="1"/>
    <col min="4618" max="4618" width="4.44140625" customWidth="1"/>
    <col min="4619" max="4619" width="5" customWidth="1"/>
    <col min="4620" max="4620" width="7.33203125" customWidth="1"/>
    <col min="4853" max="4853" width="11.33203125" customWidth="1"/>
    <col min="4854" max="4854" width="2.33203125" customWidth="1"/>
    <col min="4855" max="4858" width="1.33203125" customWidth="1"/>
    <col min="4859" max="4859" width="0.88671875" customWidth="1"/>
    <col min="4860" max="4860" width="15.44140625" customWidth="1"/>
    <col min="4861" max="4861" width="0.88671875" customWidth="1"/>
    <col min="4862" max="4862" width="12.5546875" customWidth="1"/>
    <col min="4863" max="4863" width="4.44140625" customWidth="1"/>
    <col min="4864" max="4864" width="2.109375" customWidth="1"/>
    <col min="4865" max="4865" width="0.33203125" customWidth="1"/>
    <col min="4866" max="4866" width="0.5546875" customWidth="1"/>
    <col min="4867" max="4867" width="6.44140625" customWidth="1"/>
    <col min="4868" max="4868" width="3.109375" customWidth="1"/>
    <col min="4869" max="4869" width="1.5546875" customWidth="1"/>
    <col min="4870" max="4870" width="3.33203125" customWidth="1"/>
    <col min="4872" max="4872" width="6.88671875" customWidth="1"/>
    <col min="4873" max="4873" width="1.5546875" customWidth="1"/>
    <col min="4874" max="4874" width="4.44140625" customWidth="1"/>
    <col min="4875" max="4875" width="5" customWidth="1"/>
    <col min="4876" max="4876" width="7.33203125" customWidth="1"/>
    <col min="5109" max="5109" width="11.33203125" customWidth="1"/>
    <col min="5110" max="5110" width="2.33203125" customWidth="1"/>
    <col min="5111" max="5114" width="1.33203125" customWidth="1"/>
    <col min="5115" max="5115" width="0.88671875" customWidth="1"/>
    <col min="5116" max="5116" width="15.44140625" customWidth="1"/>
    <col min="5117" max="5117" width="0.88671875" customWidth="1"/>
    <col min="5118" max="5118" width="12.5546875" customWidth="1"/>
    <col min="5119" max="5119" width="4.44140625" customWidth="1"/>
    <col min="5120" max="5120" width="2.109375" customWidth="1"/>
    <col min="5121" max="5121" width="0.33203125" customWidth="1"/>
    <col min="5122" max="5122" width="0.5546875" customWidth="1"/>
    <col min="5123" max="5123" width="6.44140625" customWidth="1"/>
    <col min="5124" max="5124" width="3.109375" customWidth="1"/>
    <col min="5125" max="5125" width="1.5546875" customWidth="1"/>
    <col min="5126" max="5126" width="3.33203125" customWidth="1"/>
    <col min="5128" max="5128" width="6.88671875" customWidth="1"/>
    <col min="5129" max="5129" width="1.5546875" customWidth="1"/>
    <col min="5130" max="5130" width="4.44140625" customWidth="1"/>
    <col min="5131" max="5131" width="5" customWidth="1"/>
    <col min="5132" max="5132" width="7.33203125" customWidth="1"/>
    <col min="5365" max="5365" width="11.33203125" customWidth="1"/>
    <col min="5366" max="5366" width="2.33203125" customWidth="1"/>
    <col min="5367" max="5370" width="1.33203125" customWidth="1"/>
    <col min="5371" max="5371" width="0.88671875" customWidth="1"/>
    <col min="5372" max="5372" width="15.44140625" customWidth="1"/>
    <col min="5373" max="5373" width="0.88671875" customWidth="1"/>
    <col min="5374" max="5374" width="12.5546875" customWidth="1"/>
    <col min="5375" max="5375" width="4.44140625" customWidth="1"/>
    <col min="5376" max="5376" width="2.109375" customWidth="1"/>
    <col min="5377" max="5377" width="0.33203125" customWidth="1"/>
    <col min="5378" max="5378" width="0.5546875" customWidth="1"/>
    <col min="5379" max="5379" width="6.44140625" customWidth="1"/>
    <col min="5380" max="5380" width="3.109375" customWidth="1"/>
    <col min="5381" max="5381" width="1.5546875" customWidth="1"/>
    <col min="5382" max="5382" width="3.33203125" customWidth="1"/>
    <col min="5384" max="5384" width="6.88671875" customWidth="1"/>
    <col min="5385" max="5385" width="1.5546875" customWidth="1"/>
    <col min="5386" max="5386" width="4.44140625" customWidth="1"/>
    <col min="5387" max="5387" width="5" customWidth="1"/>
    <col min="5388" max="5388" width="7.33203125" customWidth="1"/>
    <col min="5621" max="5621" width="11.33203125" customWidth="1"/>
    <col min="5622" max="5622" width="2.33203125" customWidth="1"/>
    <col min="5623" max="5626" width="1.33203125" customWidth="1"/>
    <col min="5627" max="5627" width="0.88671875" customWidth="1"/>
    <col min="5628" max="5628" width="15.44140625" customWidth="1"/>
    <col min="5629" max="5629" width="0.88671875" customWidth="1"/>
    <col min="5630" max="5630" width="12.5546875" customWidth="1"/>
    <col min="5631" max="5631" width="4.44140625" customWidth="1"/>
    <col min="5632" max="5632" width="2.109375" customWidth="1"/>
    <col min="5633" max="5633" width="0.33203125" customWidth="1"/>
    <col min="5634" max="5634" width="0.5546875" customWidth="1"/>
    <col min="5635" max="5635" width="6.44140625" customWidth="1"/>
    <col min="5636" max="5636" width="3.109375" customWidth="1"/>
    <col min="5637" max="5637" width="1.5546875" customWidth="1"/>
    <col min="5638" max="5638" width="3.33203125" customWidth="1"/>
    <col min="5640" max="5640" width="6.88671875" customWidth="1"/>
    <col min="5641" max="5641" width="1.5546875" customWidth="1"/>
    <col min="5642" max="5642" width="4.44140625" customWidth="1"/>
    <col min="5643" max="5643" width="5" customWidth="1"/>
    <col min="5644" max="5644" width="7.33203125" customWidth="1"/>
    <col min="5877" max="5877" width="11.33203125" customWidth="1"/>
    <col min="5878" max="5878" width="2.33203125" customWidth="1"/>
    <col min="5879" max="5882" width="1.33203125" customWidth="1"/>
    <col min="5883" max="5883" width="0.88671875" customWidth="1"/>
    <col min="5884" max="5884" width="15.44140625" customWidth="1"/>
    <col min="5885" max="5885" width="0.88671875" customWidth="1"/>
    <col min="5886" max="5886" width="12.5546875" customWidth="1"/>
    <col min="5887" max="5887" width="4.44140625" customWidth="1"/>
    <col min="5888" max="5888" width="2.109375" customWidth="1"/>
    <col min="5889" max="5889" width="0.33203125" customWidth="1"/>
    <col min="5890" max="5890" width="0.5546875" customWidth="1"/>
    <col min="5891" max="5891" width="6.44140625" customWidth="1"/>
    <col min="5892" max="5892" width="3.109375" customWidth="1"/>
    <col min="5893" max="5893" width="1.5546875" customWidth="1"/>
    <col min="5894" max="5894" width="3.33203125" customWidth="1"/>
    <col min="5896" max="5896" width="6.88671875" customWidth="1"/>
    <col min="5897" max="5897" width="1.5546875" customWidth="1"/>
    <col min="5898" max="5898" width="4.44140625" customWidth="1"/>
    <col min="5899" max="5899" width="5" customWidth="1"/>
    <col min="5900" max="5900" width="7.33203125" customWidth="1"/>
    <col min="6133" max="6133" width="11.33203125" customWidth="1"/>
    <col min="6134" max="6134" width="2.33203125" customWidth="1"/>
    <col min="6135" max="6138" width="1.33203125" customWidth="1"/>
    <col min="6139" max="6139" width="0.88671875" customWidth="1"/>
    <col min="6140" max="6140" width="15.44140625" customWidth="1"/>
    <col min="6141" max="6141" width="0.88671875" customWidth="1"/>
    <col min="6142" max="6142" width="12.5546875" customWidth="1"/>
    <col min="6143" max="6143" width="4.44140625" customWidth="1"/>
    <col min="6144" max="6144" width="2.109375" customWidth="1"/>
    <col min="6145" max="6145" width="0.33203125" customWidth="1"/>
    <col min="6146" max="6146" width="0.5546875" customWidth="1"/>
    <col min="6147" max="6147" width="6.44140625" customWidth="1"/>
    <col min="6148" max="6148" width="3.109375" customWidth="1"/>
    <col min="6149" max="6149" width="1.5546875" customWidth="1"/>
    <col min="6150" max="6150" width="3.33203125" customWidth="1"/>
    <col min="6152" max="6152" width="6.88671875" customWidth="1"/>
    <col min="6153" max="6153" width="1.5546875" customWidth="1"/>
    <col min="6154" max="6154" width="4.44140625" customWidth="1"/>
    <col min="6155" max="6155" width="5" customWidth="1"/>
    <col min="6156" max="6156" width="7.33203125" customWidth="1"/>
    <col min="6389" max="6389" width="11.33203125" customWidth="1"/>
    <col min="6390" max="6390" width="2.33203125" customWidth="1"/>
    <col min="6391" max="6394" width="1.33203125" customWidth="1"/>
    <col min="6395" max="6395" width="0.88671875" customWidth="1"/>
    <col min="6396" max="6396" width="15.44140625" customWidth="1"/>
    <col min="6397" max="6397" width="0.88671875" customWidth="1"/>
    <col min="6398" max="6398" width="12.5546875" customWidth="1"/>
    <col min="6399" max="6399" width="4.44140625" customWidth="1"/>
    <col min="6400" max="6400" width="2.109375" customWidth="1"/>
    <col min="6401" max="6401" width="0.33203125" customWidth="1"/>
    <col min="6402" max="6402" width="0.5546875" customWidth="1"/>
    <col min="6403" max="6403" width="6.44140625" customWidth="1"/>
    <col min="6404" max="6404" width="3.109375" customWidth="1"/>
    <col min="6405" max="6405" width="1.5546875" customWidth="1"/>
    <col min="6406" max="6406" width="3.33203125" customWidth="1"/>
    <col min="6408" max="6408" width="6.88671875" customWidth="1"/>
    <col min="6409" max="6409" width="1.5546875" customWidth="1"/>
    <col min="6410" max="6410" width="4.44140625" customWidth="1"/>
    <col min="6411" max="6411" width="5" customWidth="1"/>
    <col min="6412" max="6412" width="7.33203125" customWidth="1"/>
    <col min="6645" max="6645" width="11.33203125" customWidth="1"/>
    <col min="6646" max="6646" width="2.33203125" customWidth="1"/>
    <col min="6647" max="6650" width="1.33203125" customWidth="1"/>
    <col min="6651" max="6651" width="0.88671875" customWidth="1"/>
    <col min="6652" max="6652" width="15.44140625" customWidth="1"/>
    <col min="6653" max="6653" width="0.88671875" customWidth="1"/>
    <col min="6654" max="6654" width="12.5546875" customWidth="1"/>
    <col min="6655" max="6655" width="4.44140625" customWidth="1"/>
    <col min="6656" max="6656" width="2.109375" customWidth="1"/>
    <col min="6657" max="6657" width="0.33203125" customWidth="1"/>
    <col min="6658" max="6658" width="0.5546875" customWidth="1"/>
    <col min="6659" max="6659" width="6.44140625" customWidth="1"/>
    <col min="6660" max="6660" width="3.109375" customWidth="1"/>
    <col min="6661" max="6661" width="1.5546875" customWidth="1"/>
    <col min="6662" max="6662" width="3.33203125" customWidth="1"/>
    <col min="6664" max="6664" width="6.88671875" customWidth="1"/>
    <col min="6665" max="6665" width="1.5546875" customWidth="1"/>
    <col min="6666" max="6666" width="4.44140625" customWidth="1"/>
    <col min="6667" max="6667" width="5" customWidth="1"/>
    <col min="6668" max="6668" width="7.33203125" customWidth="1"/>
    <col min="6901" max="6901" width="11.33203125" customWidth="1"/>
    <col min="6902" max="6902" width="2.33203125" customWidth="1"/>
    <col min="6903" max="6906" width="1.33203125" customWidth="1"/>
    <col min="6907" max="6907" width="0.88671875" customWidth="1"/>
    <col min="6908" max="6908" width="15.44140625" customWidth="1"/>
    <col min="6909" max="6909" width="0.88671875" customWidth="1"/>
    <col min="6910" max="6910" width="12.5546875" customWidth="1"/>
    <col min="6911" max="6911" width="4.44140625" customWidth="1"/>
    <col min="6912" max="6912" width="2.109375" customWidth="1"/>
    <col min="6913" max="6913" width="0.33203125" customWidth="1"/>
    <col min="6914" max="6914" width="0.5546875" customWidth="1"/>
    <col min="6915" max="6915" width="6.44140625" customWidth="1"/>
    <col min="6916" max="6916" width="3.109375" customWidth="1"/>
    <col min="6917" max="6917" width="1.5546875" customWidth="1"/>
    <col min="6918" max="6918" width="3.33203125" customWidth="1"/>
    <col min="6920" max="6920" width="6.88671875" customWidth="1"/>
    <col min="6921" max="6921" width="1.5546875" customWidth="1"/>
    <col min="6922" max="6922" width="4.44140625" customWidth="1"/>
    <col min="6923" max="6923" width="5" customWidth="1"/>
    <col min="6924" max="6924" width="7.33203125" customWidth="1"/>
    <col min="7157" max="7157" width="11.33203125" customWidth="1"/>
    <col min="7158" max="7158" width="2.33203125" customWidth="1"/>
    <col min="7159" max="7162" width="1.33203125" customWidth="1"/>
    <col min="7163" max="7163" width="0.88671875" customWidth="1"/>
    <col min="7164" max="7164" width="15.44140625" customWidth="1"/>
    <col min="7165" max="7165" width="0.88671875" customWidth="1"/>
    <col min="7166" max="7166" width="12.5546875" customWidth="1"/>
    <col min="7167" max="7167" width="4.44140625" customWidth="1"/>
    <col min="7168" max="7168" width="2.109375" customWidth="1"/>
    <col min="7169" max="7169" width="0.33203125" customWidth="1"/>
    <col min="7170" max="7170" width="0.5546875" customWidth="1"/>
    <col min="7171" max="7171" width="6.44140625" customWidth="1"/>
    <col min="7172" max="7172" width="3.109375" customWidth="1"/>
    <col min="7173" max="7173" width="1.5546875" customWidth="1"/>
    <col min="7174" max="7174" width="3.33203125" customWidth="1"/>
    <col min="7176" max="7176" width="6.88671875" customWidth="1"/>
    <col min="7177" max="7177" width="1.5546875" customWidth="1"/>
    <col min="7178" max="7178" width="4.44140625" customWidth="1"/>
    <col min="7179" max="7179" width="5" customWidth="1"/>
    <col min="7180" max="7180" width="7.33203125" customWidth="1"/>
    <col min="7413" max="7413" width="11.33203125" customWidth="1"/>
    <col min="7414" max="7414" width="2.33203125" customWidth="1"/>
    <col min="7415" max="7418" width="1.33203125" customWidth="1"/>
    <col min="7419" max="7419" width="0.88671875" customWidth="1"/>
    <col min="7420" max="7420" width="15.44140625" customWidth="1"/>
    <col min="7421" max="7421" width="0.88671875" customWidth="1"/>
    <col min="7422" max="7422" width="12.5546875" customWidth="1"/>
    <col min="7423" max="7423" width="4.44140625" customWidth="1"/>
    <col min="7424" max="7424" width="2.109375" customWidth="1"/>
    <col min="7425" max="7425" width="0.33203125" customWidth="1"/>
    <col min="7426" max="7426" width="0.5546875" customWidth="1"/>
    <col min="7427" max="7427" width="6.44140625" customWidth="1"/>
    <col min="7428" max="7428" width="3.109375" customWidth="1"/>
    <col min="7429" max="7429" width="1.5546875" customWidth="1"/>
    <col min="7430" max="7430" width="3.33203125" customWidth="1"/>
    <col min="7432" max="7432" width="6.88671875" customWidth="1"/>
    <col min="7433" max="7433" width="1.5546875" customWidth="1"/>
    <col min="7434" max="7434" width="4.44140625" customWidth="1"/>
    <col min="7435" max="7435" width="5" customWidth="1"/>
    <col min="7436" max="7436" width="7.33203125" customWidth="1"/>
    <col min="7669" max="7669" width="11.33203125" customWidth="1"/>
    <col min="7670" max="7670" width="2.33203125" customWidth="1"/>
    <col min="7671" max="7674" width="1.33203125" customWidth="1"/>
    <col min="7675" max="7675" width="0.88671875" customWidth="1"/>
    <col min="7676" max="7676" width="15.44140625" customWidth="1"/>
    <col min="7677" max="7677" width="0.88671875" customWidth="1"/>
    <col min="7678" max="7678" width="12.5546875" customWidth="1"/>
    <col min="7679" max="7679" width="4.44140625" customWidth="1"/>
    <col min="7680" max="7680" width="2.109375" customWidth="1"/>
    <col min="7681" max="7681" width="0.33203125" customWidth="1"/>
    <col min="7682" max="7682" width="0.5546875" customWidth="1"/>
    <col min="7683" max="7683" width="6.44140625" customWidth="1"/>
    <col min="7684" max="7684" width="3.109375" customWidth="1"/>
    <col min="7685" max="7685" width="1.5546875" customWidth="1"/>
    <col min="7686" max="7686" width="3.33203125" customWidth="1"/>
    <col min="7688" max="7688" width="6.88671875" customWidth="1"/>
    <col min="7689" max="7689" width="1.5546875" customWidth="1"/>
    <col min="7690" max="7690" width="4.44140625" customWidth="1"/>
    <col min="7691" max="7691" width="5" customWidth="1"/>
    <col min="7692" max="7692" width="7.33203125" customWidth="1"/>
    <col min="7925" max="7925" width="11.33203125" customWidth="1"/>
    <col min="7926" max="7926" width="2.33203125" customWidth="1"/>
    <col min="7927" max="7930" width="1.33203125" customWidth="1"/>
    <col min="7931" max="7931" width="0.88671875" customWidth="1"/>
    <col min="7932" max="7932" width="15.44140625" customWidth="1"/>
    <col min="7933" max="7933" width="0.88671875" customWidth="1"/>
    <col min="7934" max="7934" width="12.5546875" customWidth="1"/>
    <col min="7935" max="7935" width="4.44140625" customWidth="1"/>
    <col min="7936" max="7936" width="2.109375" customWidth="1"/>
    <col min="7937" max="7937" width="0.33203125" customWidth="1"/>
    <col min="7938" max="7938" width="0.5546875" customWidth="1"/>
    <col min="7939" max="7939" width="6.44140625" customWidth="1"/>
    <col min="7940" max="7940" width="3.109375" customWidth="1"/>
    <col min="7941" max="7941" width="1.5546875" customWidth="1"/>
    <col min="7942" max="7942" width="3.33203125" customWidth="1"/>
    <col min="7944" max="7944" width="6.88671875" customWidth="1"/>
    <col min="7945" max="7945" width="1.5546875" customWidth="1"/>
    <col min="7946" max="7946" width="4.44140625" customWidth="1"/>
    <col min="7947" max="7947" width="5" customWidth="1"/>
    <col min="7948" max="7948" width="7.33203125" customWidth="1"/>
    <col min="8181" max="8181" width="11.33203125" customWidth="1"/>
    <col min="8182" max="8182" width="2.33203125" customWidth="1"/>
    <col min="8183" max="8186" width="1.33203125" customWidth="1"/>
    <col min="8187" max="8187" width="0.88671875" customWidth="1"/>
    <col min="8188" max="8188" width="15.44140625" customWidth="1"/>
    <col min="8189" max="8189" width="0.88671875" customWidth="1"/>
    <col min="8190" max="8190" width="12.5546875" customWidth="1"/>
    <col min="8191" max="8191" width="4.44140625" customWidth="1"/>
    <col min="8192" max="8192" width="2.109375" customWidth="1"/>
    <col min="8193" max="8193" width="0.33203125" customWidth="1"/>
    <col min="8194" max="8194" width="0.5546875" customWidth="1"/>
    <col min="8195" max="8195" width="6.44140625" customWidth="1"/>
    <col min="8196" max="8196" width="3.109375" customWidth="1"/>
    <col min="8197" max="8197" width="1.5546875" customWidth="1"/>
    <col min="8198" max="8198" width="3.33203125" customWidth="1"/>
    <col min="8200" max="8200" width="6.88671875" customWidth="1"/>
    <col min="8201" max="8201" width="1.5546875" customWidth="1"/>
    <col min="8202" max="8202" width="4.44140625" customWidth="1"/>
    <col min="8203" max="8203" width="5" customWidth="1"/>
    <col min="8204" max="8204" width="7.33203125" customWidth="1"/>
    <col min="8437" max="8437" width="11.33203125" customWidth="1"/>
    <col min="8438" max="8438" width="2.33203125" customWidth="1"/>
    <col min="8439" max="8442" width="1.33203125" customWidth="1"/>
    <col min="8443" max="8443" width="0.88671875" customWidth="1"/>
    <col min="8444" max="8444" width="15.44140625" customWidth="1"/>
    <col min="8445" max="8445" width="0.88671875" customWidth="1"/>
    <col min="8446" max="8446" width="12.5546875" customWidth="1"/>
    <col min="8447" max="8447" width="4.44140625" customWidth="1"/>
    <col min="8448" max="8448" width="2.109375" customWidth="1"/>
    <col min="8449" max="8449" width="0.33203125" customWidth="1"/>
    <col min="8450" max="8450" width="0.5546875" customWidth="1"/>
    <col min="8451" max="8451" width="6.44140625" customWidth="1"/>
    <col min="8452" max="8452" width="3.109375" customWidth="1"/>
    <col min="8453" max="8453" width="1.5546875" customWidth="1"/>
    <col min="8454" max="8454" width="3.33203125" customWidth="1"/>
    <col min="8456" max="8456" width="6.88671875" customWidth="1"/>
    <col min="8457" max="8457" width="1.5546875" customWidth="1"/>
    <col min="8458" max="8458" width="4.44140625" customWidth="1"/>
    <col min="8459" max="8459" width="5" customWidth="1"/>
    <col min="8460" max="8460" width="7.33203125" customWidth="1"/>
    <col min="8693" max="8693" width="11.33203125" customWidth="1"/>
    <col min="8694" max="8694" width="2.33203125" customWidth="1"/>
    <col min="8695" max="8698" width="1.33203125" customWidth="1"/>
    <col min="8699" max="8699" width="0.88671875" customWidth="1"/>
    <col min="8700" max="8700" width="15.44140625" customWidth="1"/>
    <col min="8701" max="8701" width="0.88671875" customWidth="1"/>
    <col min="8702" max="8702" width="12.5546875" customWidth="1"/>
    <col min="8703" max="8703" width="4.44140625" customWidth="1"/>
    <col min="8704" max="8704" width="2.109375" customWidth="1"/>
    <col min="8705" max="8705" width="0.33203125" customWidth="1"/>
    <col min="8706" max="8706" width="0.5546875" customWidth="1"/>
    <col min="8707" max="8707" width="6.44140625" customWidth="1"/>
    <col min="8708" max="8708" width="3.109375" customWidth="1"/>
    <col min="8709" max="8709" width="1.5546875" customWidth="1"/>
    <col min="8710" max="8710" width="3.33203125" customWidth="1"/>
    <col min="8712" max="8712" width="6.88671875" customWidth="1"/>
    <col min="8713" max="8713" width="1.5546875" customWidth="1"/>
    <col min="8714" max="8714" width="4.44140625" customWidth="1"/>
    <col min="8715" max="8715" width="5" customWidth="1"/>
    <col min="8716" max="8716" width="7.33203125" customWidth="1"/>
    <col min="8949" max="8949" width="11.33203125" customWidth="1"/>
    <col min="8950" max="8950" width="2.33203125" customWidth="1"/>
    <col min="8951" max="8954" width="1.33203125" customWidth="1"/>
    <col min="8955" max="8955" width="0.88671875" customWidth="1"/>
    <col min="8956" max="8956" width="15.44140625" customWidth="1"/>
    <col min="8957" max="8957" width="0.88671875" customWidth="1"/>
    <col min="8958" max="8958" width="12.5546875" customWidth="1"/>
    <col min="8959" max="8959" width="4.44140625" customWidth="1"/>
    <col min="8960" max="8960" width="2.109375" customWidth="1"/>
    <col min="8961" max="8961" width="0.33203125" customWidth="1"/>
    <col min="8962" max="8962" width="0.5546875" customWidth="1"/>
    <col min="8963" max="8963" width="6.44140625" customWidth="1"/>
    <col min="8964" max="8964" width="3.109375" customWidth="1"/>
    <col min="8965" max="8965" width="1.5546875" customWidth="1"/>
    <col min="8966" max="8966" width="3.33203125" customWidth="1"/>
    <col min="8968" max="8968" width="6.88671875" customWidth="1"/>
    <col min="8969" max="8969" width="1.5546875" customWidth="1"/>
    <col min="8970" max="8970" width="4.44140625" customWidth="1"/>
    <col min="8971" max="8971" width="5" customWidth="1"/>
    <col min="8972" max="8972" width="7.33203125" customWidth="1"/>
    <col min="9205" max="9205" width="11.33203125" customWidth="1"/>
    <col min="9206" max="9206" width="2.33203125" customWidth="1"/>
    <col min="9207" max="9210" width="1.33203125" customWidth="1"/>
    <col min="9211" max="9211" width="0.88671875" customWidth="1"/>
    <col min="9212" max="9212" width="15.44140625" customWidth="1"/>
    <col min="9213" max="9213" width="0.88671875" customWidth="1"/>
    <col min="9214" max="9214" width="12.5546875" customWidth="1"/>
    <col min="9215" max="9215" width="4.44140625" customWidth="1"/>
    <col min="9216" max="9216" width="2.109375" customWidth="1"/>
    <col min="9217" max="9217" width="0.33203125" customWidth="1"/>
    <col min="9218" max="9218" width="0.5546875" customWidth="1"/>
    <col min="9219" max="9219" width="6.44140625" customWidth="1"/>
    <col min="9220" max="9220" width="3.109375" customWidth="1"/>
    <col min="9221" max="9221" width="1.5546875" customWidth="1"/>
    <col min="9222" max="9222" width="3.33203125" customWidth="1"/>
    <col min="9224" max="9224" width="6.88671875" customWidth="1"/>
    <col min="9225" max="9225" width="1.5546875" customWidth="1"/>
    <col min="9226" max="9226" width="4.44140625" customWidth="1"/>
    <col min="9227" max="9227" width="5" customWidth="1"/>
    <col min="9228" max="9228" width="7.33203125" customWidth="1"/>
    <col min="9461" max="9461" width="11.33203125" customWidth="1"/>
    <col min="9462" max="9462" width="2.33203125" customWidth="1"/>
    <col min="9463" max="9466" width="1.33203125" customWidth="1"/>
    <col min="9467" max="9467" width="0.88671875" customWidth="1"/>
    <col min="9468" max="9468" width="15.44140625" customWidth="1"/>
    <col min="9469" max="9469" width="0.88671875" customWidth="1"/>
    <col min="9470" max="9470" width="12.5546875" customWidth="1"/>
    <col min="9471" max="9471" width="4.44140625" customWidth="1"/>
    <col min="9472" max="9472" width="2.109375" customWidth="1"/>
    <col min="9473" max="9473" width="0.33203125" customWidth="1"/>
    <col min="9474" max="9474" width="0.5546875" customWidth="1"/>
    <col min="9475" max="9475" width="6.44140625" customWidth="1"/>
    <col min="9476" max="9476" width="3.109375" customWidth="1"/>
    <col min="9477" max="9477" width="1.5546875" customWidth="1"/>
    <col min="9478" max="9478" width="3.33203125" customWidth="1"/>
    <col min="9480" max="9480" width="6.88671875" customWidth="1"/>
    <col min="9481" max="9481" width="1.5546875" customWidth="1"/>
    <col min="9482" max="9482" width="4.44140625" customWidth="1"/>
    <col min="9483" max="9483" width="5" customWidth="1"/>
    <col min="9484" max="9484" width="7.33203125" customWidth="1"/>
    <col min="9717" max="9717" width="11.33203125" customWidth="1"/>
    <col min="9718" max="9718" width="2.33203125" customWidth="1"/>
    <col min="9719" max="9722" width="1.33203125" customWidth="1"/>
    <col min="9723" max="9723" width="0.88671875" customWidth="1"/>
    <col min="9724" max="9724" width="15.44140625" customWidth="1"/>
    <col min="9725" max="9725" width="0.88671875" customWidth="1"/>
    <col min="9726" max="9726" width="12.5546875" customWidth="1"/>
    <col min="9727" max="9727" width="4.44140625" customWidth="1"/>
    <col min="9728" max="9728" width="2.109375" customWidth="1"/>
    <col min="9729" max="9729" width="0.33203125" customWidth="1"/>
    <col min="9730" max="9730" width="0.5546875" customWidth="1"/>
    <col min="9731" max="9731" width="6.44140625" customWidth="1"/>
    <col min="9732" max="9732" width="3.109375" customWidth="1"/>
    <col min="9733" max="9733" width="1.5546875" customWidth="1"/>
    <col min="9734" max="9734" width="3.33203125" customWidth="1"/>
    <col min="9736" max="9736" width="6.88671875" customWidth="1"/>
    <col min="9737" max="9737" width="1.5546875" customWidth="1"/>
    <col min="9738" max="9738" width="4.44140625" customWidth="1"/>
    <col min="9739" max="9739" width="5" customWidth="1"/>
    <col min="9740" max="9740" width="7.33203125" customWidth="1"/>
    <col min="9973" max="9973" width="11.33203125" customWidth="1"/>
    <col min="9974" max="9974" width="2.33203125" customWidth="1"/>
    <col min="9975" max="9978" width="1.33203125" customWidth="1"/>
    <col min="9979" max="9979" width="0.88671875" customWidth="1"/>
    <col min="9980" max="9980" width="15.44140625" customWidth="1"/>
    <col min="9981" max="9981" width="0.88671875" customWidth="1"/>
    <col min="9982" max="9982" width="12.5546875" customWidth="1"/>
    <col min="9983" max="9983" width="4.44140625" customWidth="1"/>
    <col min="9984" max="9984" width="2.109375" customWidth="1"/>
    <col min="9985" max="9985" width="0.33203125" customWidth="1"/>
    <col min="9986" max="9986" width="0.5546875" customWidth="1"/>
    <col min="9987" max="9987" width="6.44140625" customWidth="1"/>
    <col min="9988" max="9988" width="3.109375" customWidth="1"/>
    <col min="9989" max="9989" width="1.5546875" customWidth="1"/>
    <col min="9990" max="9990" width="3.33203125" customWidth="1"/>
    <col min="9992" max="9992" width="6.88671875" customWidth="1"/>
    <col min="9993" max="9993" width="1.5546875" customWidth="1"/>
    <col min="9994" max="9994" width="4.44140625" customWidth="1"/>
    <col min="9995" max="9995" width="5" customWidth="1"/>
    <col min="9996" max="9996" width="7.33203125" customWidth="1"/>
    <col min="10229" max="10229" width="11.33203125" customWidth="1"/>
    <col min="10230" max="10230" width="2.33203125" customWidth="1"/>
    <col min="10231" max="10234" width="1.33203125" customWidth="1"/>
    <col min="10235" max="10235" width="0.88671875" customWidth="1"/>
    <col min="10236" max="10236" width="15.44140625" customWidth="1"/>
    <col min="10237" max="10237" width="0.88671875" customWidth="1"/>
    <col min="10238" max="10238" width="12.5546875" customWidth="1"/>
    <col min="10239" max="10239" width="4.44140625" customWidth="1"/>
    <col min="10240" max="10240" width="2.109375" customWidth="1"/>
    <col min="10241" max="10241" width="0.33203125" customWidth="1"/>
    <col min="10242" max="10242" width="0.5546875" customWidth="1"/>
    <col min="10243" max="10243" width="6.44140625" customWidth="1"/>
    <col min="10244" max="10244" width="3.109375" customWidth="1"/>
    <col min="10245" max="10245" width="1.5546875" customWidth="1"/>
    <col min="10246" max="10246" width="3.33203125" customWidth="1"/>
    <col min="10248" max="10248" width="6.88671875" customWidth="1"/>
    <col min="10249" max="10249" width="1.5546875" customWidth="1"/>
    <col min="10250" max="10250" width="4.44140625" customWidth="1"/>
    <col min="10251" max="10251" width="5" customWidth="1"/>
    <col min="10252" max="10252" width="7.33203125" customWidth="1"/>
    <col min="10485" max="10485" width="11.33203125" customWidth="1"/>
    <col min="10486" max="10486" width="2.33203125" customWidth="1"/>
    <col min="10487" max="10490" width="1.33203125" customWidth="1"/>
    <col min="10491" max="10491" width="0.88671875" customWidth="1"/>
    <col min="10492" max="10492" width="15.44140625" customWidth="1"/>
    <col min="10493" max="10493" width="0.88671875" customWidth="1"/>
    <col min="10494" max="10494" width="12.5546875" customWidth="1"/>
    <col min="10495" max="10495" width="4.44140625" customWidth="1"/>
    <col min="10496" max="10496" width="2.109375" customWidth="1"/>
    <col min="10497" max="10497" width="0.33203125" customWidth="1"/>
    <col min="10498" max="10498" width="0.5546875" customWidth="1"/>
    <col min="10499" max="10499" width="6.44140625" customWidth="1"/>
    <col min="10500" max="10500" width="3.109375" customWidth="1"/>
    <col min="10501" max="10501" width="1.5546875" customWidth="1"/>
    <col min="10502" max="10502" width="3.33203125" customWidth="1"/>
    <col min="10504" max="10504" width="6.88671875" customWidth="1"/>
    <col min="10505" max="10505" width="1.5546875" customWidth="1"/>
    <col min="10506" max="10506" width="4.44140625" customWidth="1"/>
    <col min="10507" max="10507" width="5" customWidth="1"/>
    <col min="10508" max="10508" width="7.33203125" customWidth="1"/>
    <col min="10741" max="10741" width="11.33203125" customWidth="1"/>
    <col min="10742" max="10742" width="2.33203125" customWidth="1"/>
    <col min="10743" max="10746" width="1.33203125" customWidth="1"/>
    <col min="10747" max="10747" width="0.88671875" customWidth="1"/>
    <col min="10748" max="10748" width="15.44140625" customWidth="1"/>
    <col min="10749" max="10749" width="0.88671875" customWidth="1"/>
    <col min="10750" max="10750" width="12.5546875" customWidth="1"/>
    <col min="10751" max="10751" width="4.44140625" customWidth="1"/>
    <col min="10752" max="10752" width="2.109375" customWidth="1"/>
    <col min="10753" max="10753" width="0.33203125" customWidth="1"/>
    <col min="10754" max="10754" width="0.5546875" customWidth="1"/>
    <col min="10755" max="10755" width="6.44140625" customWidth="1"/>
    <col min="10756" max="10756" width="3.109375" customWidth="1"/>
    <col min="10757" max="10757" width="1.5546875" customWidth="1"/>
    <col min="10758" max="10758" width="3.33203125" customWidth="1"/>
    <col min="10760" max="10760" width="6.88671875" customWidth="1"/>
    <col min="10761" max="10761" width="1.5546875" customWidth="1"/>
    <col min="10762" max="10762" width="4.44140625" customWidth="1"/>
    <col min="10763" max="10763" width="5" customWidth="1"/>
    <col min="10764" max="10764" width="7.33203125" customWidth="1"/>
    <col min="10997" max="10997" width="11.33203125" customWidth="1"/>
    <col min="10998" max="10998" width="2.33203125" customWidth="1"/>
    <col min="10999" max="11002" width="1.33203125" customWidth="1"/>
    <col min="11003" max="11003" width="0.88671875" customWidth="1"/>
    <col min="11004" max="11004" width="15.44140625" customWidth="1"/>
    <col min="11005" max="11005" width="0.88671875" customWidth="1"/>
    <col min="11006" max="11006" width="12.5546875" customWidth="1"/>
    <col min="11007" max="11007" width="4.44140625" customWidth="1"/>
    <col min="11008" max="11008" width="2.109375" customWidth="1"/>
    <col min="11009" max="11009" width="0.33203125" customWidth="1"/>
    <col min="11010" max="11010" width="0.5546875" customWidth="1"/>
    <col min="11011" max="11011" width="6.44140625" customWidth="1"/>
    <col min="11012" max="11012" width="3.109375" customWidth="1"/>
    <col min="11013" max="11013" width="1.5546875" customWidth="1"/>
    <col min="11014" max="11014" width="3.33203125" customWidth="1"/>
    <col min="11016" max="11016" width="6.88671875" customWidth="1"/>
    <col min="11017" max="11017" width="1.5546875" customWidth="1"/>
    <col min="11018" max="11018" width="4.44140625" customWidth="1"/>
    <col min="11019" max="11019" width="5" customWidth="1"/>
    <col min="11020" max="11020" width="7.33203125" customWidth="1"/>
    <col min="11253" max="11253" width="11.33203125" customWidth="1"/>
    <col min="11254" max="11254" width="2.33203125" customWidth="1"/>
    <col min="11255" max="11258" width="1.33203125" customWidth="1"/>
    <col min="11259" max="11259" width="0.88671875" customWidth="1"/>
    <col min="11260" max="11260" width="15.44140625" customWidth="1"/>
    <col min="11261" max="11261" width="0.88671875" customWidth="1"/>
    <col min="11262" max="11262" width="12.5546875" customWidth="1"/>
    <col min="11263" max="11263" width="4.44140625" customWidth="1"/>
    <col min="11264" max="11264" width="2.109375" customWidth="1"/>
    <col min="11265" max="11265" width="0.33203125" customWidth="1"/>
    <col min="11266" max="11266" width="0.5546875" customWidth="1"/>
    <col min="11267" max="11267" width="6.44140625" customWidth="1"/>
    <col min="11268" max="11268" width="3.109375" customWidth="1"/>
    <col min="11269" max="11269" width="1.5546875" customWidth="1"/>
    <col min="11270" max="11270" width="3.33203125" customWidth="1"/>
    <col min="11272" max="11272" width="6.88671875" customWidth="1"/>
    <col min="11273" max="11273" width="1.5546875" customWidth="1"/>
    <col min="11274" max="11274" width="4.44140625" customWidth="1"/>
    <col min="11275" max="11275" width="5" customWidth="1"/>
    <col min="11276" max="11276" width="7.33203125" customWidth="1"/>
    <col min="11509" max="11509" width="11.33203125" customWidth="1"/>
    <col min="11510" max="11510" width="2.33203125" customWidth="1"/>
    <col min="11511" max="11514" width="1.33203125" customWidth="1"/>
    <col min="11515" max="11515" width="0.88671875" customWidth="1"/>
    <col min="11516" max="11516" width="15.44140625" customWidth="1"/>
    <col min="11517" max="11517" width="0.88671875" customWidth="1"/>
    <col min="11518" max="11518" width="12.5546875" customWidth="1"/>
    <col min="11519" max="11519" width="4.44140625" customWidth="1"/>
    <col min="11520" max="11520" width="2.109375" customWidth="1"/>
    <col min="11521" max="11521" width="0.33203125" customWidth="1"/>
    <col min="11522" max="11522" width="0.5546875" customWidth="1"/>
    <col min="11523" max="11523" width="6.44140625" customWidth="1"/>
    <col min="11524" max="11524" width="3.109375" customWidth="1"/>
    <col min="11525" max="11525" width="1.5546875" customWidth="1"/>
    <col min="11526" max="11526" width="3.33203125" customWidth="1"/>
    <col min="11528" max="11528" width="6.88671875" customWidth="1"/>
    <col min="11529" max="11529" width="1.5546875" customWidth="1"/>
    <col min="11530" max="11530" width="4.44140625" customWidth="1"/>
    <col min="11531" max="11531" width="5" customWidth="1"/>
    <col min="11532" max="11532" width="7.33203125" customWidth="1"/>
    <col min="11765" max="11765" width="11.33203125" customWidth="1"/>
    <col min="11766" max="11766" width="2.33203125" customWidth="1"/>
    <col min="11767" max="11770" width="1.33203125" customWidth="1"/>
    <col min="11771" max="11771" width="0.88671875" customWidth="1"/>
    <col min="11772" max="11772" width="15.44140625" customWidth="1"/>
    <col min="11773" max="11773" width="0.88671875" customWidth="1"/>
    <col min="11774" max="11774" width="12.5546875" customWidth="1"/>
    <col min="11775" max="11775" width="4.44140625" customWidth="1"/>
    <col min="11776" max="11776" width="2.109375" customWidth="1"/>
    <col min="11777" max="11777" width="0.33203125" customWidth="1"/>
    <col min="11778" max="11778" width="0.5546875" customWidth="1"/>
    <col min="11779" max="11779" width="6.44140625" customWidth="1"/>
    <col min="11780" max="11780" width="3.109375" customWidth="1"/>
    <col min="11781" max="11781" width="1.5546875" customWidth="1"/>
    <col min="11782" max="11782" width="3.33203125" customWidth="1"/>
    <col min="11784" max="11784" width="6.88671875" customWidth="1"/>
    <col min="11785" max="11785" width="1.5546875" customWidth="1"/>
    <col min="11786" max="11786" width="4.44140625" customWidth="1"/>
    <col min="11787" max="11787" width="5" customWidth="1"/>
    <col min="11788" max="11788" width="7.33203125" customWidth="1"/>
    <col min="12021" max="12021" width="11.33203125" customWidth="1"/>
    <col min="12022" max="12022" width="2.33203125" customWidth="1"/>
    <col min="12023" max="12026" width="1.33203125" customWidth="1"/>
    <col min="12027" max="12027" width="0.88671875" customWidth="1"/>
    <col min="12028" max="12028" width="15.44140625" customWidth="1"/>
    <col min="12029" max="12029" width="0.88671875" customWidth="1"/>
    <col min="12030" max="12030" width="12.5546875" customWidth="1"/>
    <col min="12031" max="12031" width="4.44140625" customWidth="1"/>
    <col min="12032" max="12032" width="2.109375" customWidth="1"/>
    <col min="12033" max="12033" width="0.33203125" customWidth="1"/>
    <col min="12034" max="12034" width="0.5546875" customWidth="1"/>
    <col min="12035" max="12035" width="6.44140625" customWidth="1"/>
    <col min="12036" max="12036" width="3.109375" customWidth="1"/>
    <col min="12037" max="12037" width="1.5546875" customWidth="1"/>
    <col min="12038" max="12038" width="3.33203125" customWidth="1"/>
    <col min="12040" max="12040" width="6.88671875" customWidth="1"/>
    <col min="12041" max="12041" width="1.5546875" customWidth="1"/>
    <col min="12042" max="12042" width="4.44140625" customWidth="1"/>
    <col min="12043" max="12043" width="5" customWidth="1"/>
    <col min="12044" max="12044" width="7.33203125" customWidth="1"/>
    <col min="12277" max="12277" width="11.33203125" customWidth="1"/>
    <col min="12278" max="12278" width="2.33203125" customWidth="1"/>
    <col min="12279" max="12282" width="1.33203125" customWidth="1"/>
    <col min="12283" max="12283" width="0.88671875" customWidth="1"/>
    <col min="12284" max="12284" width="15.44140625" customWidth="1"/>
    <col min="12285" max="12285" width="0.88671875" customWidth="1"/>
    <col min="12286" max="12286" width="12.5546875" customWidth="1"/>
    <col min="12287" max="12287" width="4.44140625" customWidth="1"/>
    <col min="12288" max="12288" width="2.109375" customWidth="1"/>
    <col min="12289" max="12289" width="0.33203125" customWidth="1"/>
    <col min="12290" max="12290" width="0.5546875" customWidth="1"/>
    <col min="12291" max="12291" width="6.44140625" customWidth="1"/>
    <col min="12292" max="12292" width="3.109375" customWidth="1"/>
    <col min="12293" max="12293" width="1.5546875" customWidth="1"/>
    <col min="12294" max="12294" width="3.33203125" customWidth="1"/>
    <col min="12296" max="12296" width="6.88671875" customWidth="1"/>
    <col min="12297" max="12297" width="1.5546875" customWidth="1"/>
    <col min="12298" max="12298" width="4.44140625" customWidth="1"/>
    <col min="12299" max="12299" width="5" customWidth="1"/>
    <col min="12300" max="12300" width="7.33203125" customWidth="1"/>
    <col min="12533" max="12533" width="11.33203125" customWidth="1"/>
    <col min="12534" max="12534" width="2.33203125" customWidth="1"/>
    <col min="12535" max="12538" width="1.33203125" customWidth="1"/>
    <col min="12539" max="12539" width="0.88671875" customWidth="1"/>
    <col min="12540" max="12540" width="15.44140625" customWidth="1"/>
    <col min="12541" max="12541" width="0.88671875" customWidth="1"/>
    <col min="12542" max="12542" width="12.5546875" customWidth="1"/>
    <col min="12543" max="12543" width="4.44140625" customWidth="1"/>
    <col min="12544" max="12544" width="2.109375" customWidth="1"/>
    <col min="12545" max="12545" width="0.33203125" customWidth="1"/>
    <col min="12546" max="12546" width="0.5546875" customWidth="1"/>
    <col min="12547" max="12547" width="6.44140625" customWidth="1"/>
    <col min="12548" max="12548" width="3.109375" customWidth="1"/>
    <col min="12549" max="12549" width="1.5546875" customWidth="1"/>
    <col min="12550" max="12550" width="3.33203125" customWidth="1"/>
    <col min="12552" max="12552" width="6.88671875" customWidth="1"/>
    <col min="12553" max="12553" width="1.5546875" customWidth="1"/>
    <col min="12554" max="12554" width="4.44140625" customWidth="1"/>
    <col min="12555" max="12555" width="5" customWidth="1"/>
    <col min="12556" max="12556" width="7.33203125" customWidth="1"/>
    <col min="12789" max="12789" width="11.33203125" customWidth="1"/>
    <col min="12790" max="12790" width="2.33203125" customWidth="1"/>
    <col min="12791" max="12794" width="1.33203125" customWidth="1"/>
    <col min="12795" max="12795" width="0.88671875" customWidth="1"/>
    <col min="12796" max="12796" width="15.44140625" customWidth="1"/>
    <col min="12797" max="12797" width="0.88671875" customWidth="1"/>
    <col min="12798" max="12798" width="12.5546875" customWidth="1"/>
    <col min="12799" max="12799" width="4.44140625" customWidth="1"/>
    <col min="12800" max="12800" width="2.109375" customWidth="1"/>
    <col min="12801" max="12801" width="0.33203125" customWidth="1"/>
    <col min="12802" max="12802" width="0.5546875" customWidth="1"/>
    <col min="12803" max="12803" width="6.44140625" customWidth="1"/>
    <col min="12804" max="12804" width="3.109375" customWidth="1"/>
    <col min="12805" max="12805" width="1.5546875" customWidth="1"/>
    <col min="12806" max="12806" width="3.33203125" customWidth="1"/>
    <col min="12808" max="12808" width="6.88671875" customWidth="1"/>
    <col min="12809" max="12809" width="1.5546875" customWidth="1"/>
    <col min="12810" max="12810" width="4.44140625" customWidth="1"/>
    <col min="12811" max="12811" width="5" customWidth="1"/>
    <col min="12812" max="12812" width="7.33203125" customWidth="1"/>
    <col min="13045" max="13045" width="11.33203125" customWidth="1"/>
    <col min="13046" max="13046" width="2.33203125" customWidth="1"/>
    <col min="13047" max="13050" width="1.33203125" customWidth="1"/>
    <col min="13051" max="13051" width="0.88671875" customWidth="1"/>
    <col min="13052" max="13052" width="15.44140625" customWidth="1"/>
    <col min="13053" max="13053" width="0.88671875" customWidth="1"/>
    <col min="13054" max="13054" width="12.5546875" customWidth="1"/>
    <col min="13055" max="13055" width="4.44140625" customWidth="1"/>
    <col min="13056" max="13056" width="2.109375" customWidth="1"/>
    <col min="13057" max="13057" width="0.33203125" customWidth="1"/>
    <col min="13058" max="13058" width="0.5546875" customWidth="1"/>
    <col min="13059" max="13059" width="6.44140625" customWidth="1"/>
    <col min="13060" max="13060" width="3.109375" customWidth="1"/>
    <col min="13061" max="13061" width="1.5546875" customWidth="1"/>
    <col min="13062" max="13062" width="3.33203125" customWidth="1"/>
    <col min="13064" max="13064" width="6.88671875" customWidth="1"/>
    <col min="13065" max="13065" width="1.5546875" customWidth="1"/>
    <col min="13066" max="13066" width="4.44140625" customWidth="1"/>
    <col min="13067" max="13067" width="5" customWidth="1"/>
    <col min="13068" max="13068" width="7.33203125" customWidth="1"/>
    <col min="13301" max="13301" width="11.33203125" customWidth="1"/>
    <col min="13302" max="13302" width="2.33203125" customWidth="1"/>
    <col min="13303" max="13306" width="1.33203125" customWidth="1"/>
    <col min="13307" max="13307" width="0.88671875" customWidth="1"/>
    <col min="13308" max="13308" width="15.44140625" customWidth="1"/>
    <col min="13309" max="13309" width="0.88671875" customWidth="1"/>
    <col min="13310" max="13310" width="12.5546875" customWidth="1"/>
    <col min="13311" max="13311" width="4.44140625" customWidth="1"/>
    <col min="13312" max="13312" width="2.109375" customWidth="1"/>
    <col min="13313" max="13313" width="0.33203125" customWidth="1"/>
    <col min="13314" max="13314" width="0.5546875" customWidth="1"/>
    <col min="13315" max="13315" width="6.44140625" customWidth="1"/>
    <col min="13316" max="13316" width="3.109375" customWidth="1"/>
    <col min="13317" max="13317" width="1.5546875" customWidth="1"/>
    <col min="13318" max="13318" width="3.33203125" customWidth="1"/>
    <col min="13320" max="13320" width="6.88671875" customWidth="1"/>
    <col min="13321" max="13321" width="1.5546875" customWidth="1"/>
    <col min="13322" max="13322" width="4.44140625" customWidth="1"/>
    <col min="13323" max="13323" width="5" customWidth="1"/>
    <col min="13324" max="13324" width="7.33203125" customWidth="1"/>
    <col min="13557" max="13557" width="11.33203125" customWidth="1"/>
    <col min="13558" max="13558" width="2.33203125" customWidth="1"/>
    <col min="13559" max="13562" width="1.33203125" customWidth="1"/>
    <col min="13563" max="13563" width="0.88671875" customWidth="1"/>
    <col min="13564" max="13564" width="15.44140625" customWidth="1"/>
    <col min="13565" max="13565" width="0.88671875" customWidth="1"/>
    <col min="13566" max="13566" width="12.5546875" customWidth="1"/>
    <col min="13567" max="13567" width="4.44140625" customWidth="1"/>
    <col min="13568" max="13568" width="2.109375" customWidth="1"/>
    <col min="13569" max="13569" width="0.33203125" customWidth="1"/>
    <col min="13570" max="13570" width="0.5546875" customWidth="1"/>
    <col min="13571" max="13571" width="6.44140625" customWidth="1"/>
    <col min="13572" max="13572" width="3.109375" customWidth="1"/>
    <col min="13573" max="13573" width="1.5546875" customWidth="1"/>
    <col min="13574" max="13574" width="3.33203125" customWidth="1"/>
    <col min="13576" max="13576" width="6.88671875" customWidth="1"/>
    <col min="13577" max="13577" width="1.5546875" customWidth="1"/>
    <col min="13578" max="13578" width="4.44140625" customWidth="1"/>
    <col min="13579" max="13579" width="5" customWidth="1"/>
    <col min="13580" max="13580" width="7.33203125" customWidth="1"/>
    <col min="13813" max="13813" width="11.33203125" customWidth="1"/>
    <col min="13814" max="13814" width="2.33203125" customWidth="1"/>
    <col min="13815" max="13818" width="1.33203125" customWidth="1"/>
    <col min="13819" max="13819" width="0.88671875" customWidth="1"/>
    <col min="13820" max="13820" width="15.44140625" customWidth="1"/>
    <col min="13821" max="13821" width="0.88671875" customWidth="1"/>
    <col min="13822" max="13822" width="12.5546875" customWidth="1"/>
    <col min="13823" max="13823" width="4.44140625" customWidth="1"/>
    <col min="13824" max="13824" width="2.109375" customWidth="1"/>
    <col min="13825" max="13825" width="0.33203125" customWidth="1"/>
    <col min="13826" max="13826" width="0.5546875" customWidth="1"/>
    <col min="13827" max="13827" width="6.44140625" customWidth="1"/>
    <col min="13828" max="13828" width="3.109375" customWidth="1"/>
    <col min="13829" max="13829" width="1.5546875" customWidth="1"/>
    <col min="13830" max="13830" width="3.33203125" customWidth="1"/>
    <col min="13832" max="13832" width="6.88671875" customWidth="1"/>
    <col min="13833" max="13833" width="1.5546875" customWidth="1"/>
    <col min="13834" max="13834" width="4.44140625" customWidth="1"/>
    <col min="13835" max="13835" width="5" customWidth="1"/>
    <col min="13836" max="13836" width="7.33203125" customWidth="1"/>
    <col min="14069" max="14069" width="11.33203125" customWidth="1"/>
    <col min="14070" max="14070" width="2.33203125" customWidth="1"/>
    <col min="14071" max="14074" width="1.33203125" customWidth="1"/>
    <col min="14075" max="14075" width="0.88671875" customWidth="1"/>
    <col min="14076" max="14076" width="15.44140625" customWidth="1"/>
    <col min="14077" max="14077" width="0.88671875" customWidth="1"/>
    <col min="14078" max="14078" width="12.5546875" customWidth="1"/>
    <col min="14079" max="14079" width="4.44140625" customWidth="1"/>
    <col min="14080" max="14080" width="2.109375" customWidth="1"/>
    <col min="14081" max="14081" width="0.33203125" customWidth="1"/>
    <col min="14082" max="14082" width="0.5546875" customWidth="1"/>
    <col min="14083" max="14083" width="6.44140625" customWidth="1"/>
    <col min="14084" max="14084" width="3.109375" customWidth="1"/>
    <col min="14085" max="14085" width="1.5546875" customWidth="1"/>
    <col min="14086" max="14086" width="3.33203125" customWidth="1"/>
    <col min="14088" max="14088" width="6.88671875" customWidth="1"/>
    <col min="14089" max="14089" width="1.5546875" customWidth="1"/>
    <col min="14090" max="14090" width="4.44140625" customWidth="1"/>
    <col min="14091" max="14091" width="5" customWidth="1"/>
    <col min="14092" max="14092" width="7.33203125" customWidth="1"/>
    <col min="14325" max="14325" width="11.33203125" customWidth="1"/>
    <col min="14326" max="14326" width="2.33203125" customWidth="1"/>
    <col min="14327" max="14330" width="1.33203125" customWidth="1"/>
    <col min="14331" max="14331" width="0.88671875" customWidth="1"/>
    <col min="14332" max="14332" width="15.44140625" customWidth="1"/>
    <col min="14333" max="14333" width="0.88671875" customWidth="1"/>
    <col min="14334" max="14334" width="12.5546875" customWidth="1"/>
    <col min="14335" max="14335" width="4.44140625" customWidth="1"/>
    <col min="14336" max="14336" width="2.109375" customWidth="1"/>
    <col min="14337" max="14337" width="0.33203125" customWidth="1"/>
    <col min="14338" max="14338" width="0.5546875" customWidth="1"/>
    <col min="14339" max="14339" width="6.44140625" customWidth="1"/>
    <col min="14340" max="14340" width="3.109375" customWidth="1"/>
    <col min="14341" max="14341" width="1.5546875" customWidth="1"/>
    <col min="14342" max="14342" width="3.33203125" customWidth="1"/>
    <col min="14344" max="14344" width="6.88671875" customWidth="1"/>
    <col min="14345" max="14345" width="1.5546875" customWidth="1"/>
    <col min="14346" max="14346" width="4.44140625" customWidth="1"/>
    <col min="14347" max="14347" width="5" customWidth="1"/>
    <col min="14348" max="14348" width="7.33203125" customWidth="1"/>
    <col min="14581" max="14581" width="11.33203125" customWidth="1"/>
    <col min="14582" max="14582" width="2.33203125" customWidth="1"/>
    <col min="14583" max="14586" width="1.33203125" customWidth="1"/>
    <col min="14587" max="14587" width="0.88671875" customWidth="1"/>
    <col min="14588" max="14588" width="15.44140625" customWidth="1"/>
    <col min="14589" max="14589" width="0.88671875" customWidth="1"/>
    <col min="14590" max="14590" width="12.5546875" customWidth="1"/>
    <col min="14591" max="14591" width="4.44140625" customWidth="1"/>
    <col min="14592" max="14592" width="2.109375" customWidth="1"/>
    <col min="14593" max="14593" width="0.33203125" customWidth="1"/>
    <col min="14594" max="14594" width="0.5546875" customWidth="1"/>
    <col min="14595" max="14595" width="6.44140625" customWidth="1"/>
    <col min="14596" max="14596" width="3.109375" customWidth="1"/>
    <col min="14597" max="14597" width="1.5546875" customWidth="1"/>
    <col min="14598" max="14598" width="3.33203125" customWidth="1"/>
    <col min="14600" max="14600" width="6.88671875" customWidth="1"/>
    <col min="14601" max="14601" width="1.5546875" customWidth="1"/>
    <col min="14602" max="14602" width="4.44140625" customWidth="1"/>
    <col min="14603" max="14603" width="5" customWidth="1"/>
    <col min="14604" max="14604" width="7.33203125" customWidth="1"/>
    <col min="14837" max="14837" width="11.33203125" customWidth="1"/>
    <col min="14838" max="14838" width="2.33203125" customWidth="1"/>
    <col min="14839" max="14842" width="1.33203125" customWidth="1"/>
    <col min="14843" max="14843" width="0.88671875" customWidth="1"/>
    <col min="14844" max="14844" width="15.44140625" customWidth="1"/>
    <col min="14845" max="14845" width="0.88671875" customWidth="1"/>
    <col min="14846" max="14846" width="12.5546875" customWidth="1"/>
    <col min="14847" max="14847" width="4.44140625" customWidth="1"/>
    <col min="14848" max="14848" width="2.109375" customWidth="1"/>
    <col min="14849" max="14849" width="0.33203125" customWidth="1"/>
    <col min="14850" max="14850" width="0.5546875" customWidth="1"/>
    <col min="14851" max="14851" width="6.44140625" customWidth="1"/>
    <col min="14852" max="14852" width="3.109375" customWidth="1"/>
    <col min="14853" max="14853" width="1.5546875" customWidth="1"/>
    <col min="14854" max="14854" width="3.33203125" customWidth="1"/>
    <col min="14856" max="14856" width="6.88671875" customWidth="1"/>
    <col min="14857" max="14857" width="1.5546875" customWidth="1"/>
    <col min="14858" max="14858" width="4.44140625" customWidth="1"/>
    <col min="14859" max="14859" width="5" customWidth="1"/>
    <col min="14860" max="14860" width="7.33203125" customWidth="1"/>
    <col min="15093" max="15093" width="11.33203125" customWidth="1"/>
    <col min="15094" max="15094" width="2.33203125" customWidth="1"/>
    <col min="15095" max="15098" width="1.33203125" customWidth="1"/>
    <col min="15099" max="15099" width="0.88671875" customWidth="1"/>
    <col min="15100" max="15100" width="15.44140625" customWidth="1"/>
    <col min="15101" max="15101" width="0.88671875" customWidth="1"/>
    <col min="15102" max="15102" width="12.5546875" customWidth="1"/>
    <col min="15103" max="15103" width="4.44140625" customWidth="1"/>
    <col min="15104" max="15104" width="2.109375" customWidth="1"/>
    <col min="15105" max="15105" width="0.33203125" customWidth="1"/>
    <col min="15106" max="15106" width="0.5546875" customWidth="1"/>
    <col min="15107" max="15107" width="6.44140625" customWidth="1"/>
    <col min="15108" max="15108" width="3.109375" customWidth="1"/>
    <col min="15109" max="15109" width="1.5546875" customWidth="1"/>
    <col min="15110" max="15110" width="3.33203125" customWidth="1"/>
    <col min="15112" max="15112" width="6.88671875" customWidth="1"/>
    <col min="15113" max="15113" width="1.5546875" customWidth="1"/>
    <col min="15114" max="15114" width="4.44140625" customWidth="1"/>
    <col min="15115" max="15115" width="5" customWidth="1"/>
    <col min="15116" max="15116" width="7.33203125" customWidth="1"/>
    <col min="15349" max="15349" width="11.33203125" customWidth="1"/>
    <col min="15350" max="15350" width="2.33203125" customWidth="1"/>
    <col min="15351" max="15354" width="1.33203125" customWidth="1"/>
    <col min="15355" max="15355" width="0.88671875" customWidth="1"/>
    <col min="15356" max="15356" width="15.44140625" customWidth="1"/>
    <col min="15357" max="15357" width="0.88671875" customWidth="1"/>
    <col min="15358" max="15358" width="12.5546875" customWidth="1"/>
    <col min="15359" max="15359" width="4.44140625" customWidth="1"/>
    <col min="15360" max="15360" width="2.109375" customWidth="1"/>
    <col min="15361" max="15361" width="0.33203125" customWidth="1"/>
    <col min="15362" max="15362" width="0.5546875" customWidth="1"/>
    <col min="15363" max="15363" width="6.44140625" customWidth="1"/>
    <col min="15364" max="15364" width="3.109375" customWidth="1"/>
    <col min="15365" max="15365" width="1.5546875" customWidth="1"/>
    <col min="15366" max="15366" width="3.33203125" customWidth="1"/>
    <col min="15368" max="15368" width="6.88671875" customWidth="1"/>
    <col min="15369" max="15369" width="1.5546875" customWidth="1"/>
    <col min="15370" max="15370" width="4.44140625" customWidth="1"/>
    <col min="15371" max="15371" width="5" customWidth="1"/>
    <col min="15372" max="15372" width="7.33203125" customWidth="1"/>
    <col min="15605" max="15605" width="11.33203125" customWidth="1"/>
    <col min="15606" max="15606" width="2.33203125" customWidth="1"/>
    <col min="15607" max="15610" width="1.33203125" customWidth="1"/>
    <col min="15611" max="15611" width="0.88671875" customWidth="1"/>
    <col min="15612" max="15612" width="15.44140625" customWidth="1"/>
    <col min="15613" max="15613" width="0.88671875" customWidth="1"/>
    <col min="15614" max="15614" width="12.5546875" customWidth="1"/>
    <col min="15615" max="15615" width="4.44140625" customWidth="1"/>
    <col min="15616" max="15616" width="2.109375" customWidth="1"/>
    <col min="15617" max="15617" width="0.33203125" customWidth="1"/>
    <col min="15618" max="15618" width="0.5546875" customWidth="1"/>
    <col min="15619" max="15619" width="6.44140625" customWidth="1"/>
    <col min="15620" max="15620" width="3.109375" customWidth="1"/>
    <col min="15621" max="15621" width="1.5546875" customWidth="1"/>
    <col min="15622" max="15622" width="3.33203125" customWidth="1"/>
    <col min="15624" max="15624" width="6.88671875" customWidth="1"/>
    <col min="15625" max="15625" width="1.5546875" customWidth="1"/>
    <col min="15626" max="15626" width="4.44140625" customWidth="1"/>
    <col min="15627" max="15627" width="5" customWidth="1"/>
    <col min="15628" max="15628" width="7.33203125" customWidth="1"/>
    <col min="15861" max="15861" width="11.33203125" customWidth="1"/>
    <col min="15862" max="15862" width="2.33203125" customWidth="1"/>
    <col min="15863" max="15866" width="1.33203125" customWidth="1"/>
    <col min="15867" max="15867" width="0.88671875" customWidth="1"/>
    <col min="15868" max="15868" width="15.44140625" customWidth="1"/>
    <col min="15869" max="15869" width="0.88671875" customWidth="1"/>
    <col min="15870" max="15870" width="12.5546875" customWidth="1"/>
    <col min="15871" max="15871" width="4.44140625" customWidth="1"/>
    <col min="15872" max="15872" width="2.109375" customWidth="1"/>
    <col min="15873" max="15873" width="0.33203125" customWidth="1"/>
    <col min="15874" max="15874" width="0.5546875" customWidth="1"/>
    <col min="15875" max="15875" width="6.44140625" customWidth="1"/>
    <col min="15876" max="15876" width="3.109375" customWidth="1"/>
    <col min="15877" max="15877" width="1.5546875" customWidth="1"/>
    <col min="15878" max="15878" width="3.33203125" customWidth="1"/>
    <col min="15880" max="15880" width="6.88671875" customWidth="1"/>
    <col min="15881" max="15881" width="1.5546875" customWidth="1"/>
    <col min="15882" max="15882" width="4.44140625" customWidth="1"/>
    <col min="15883" max="15883" width="5" customWidth="1"/>
    <col min="15884" max="15884" width="7.33203125" customWidth="1"/>
    <col min="16117" max="16117" width="11.33203125" customWidth="1"/>
    <col min="16118" max="16118" width="2.33203125" customWidth="1"/>
    <col min="16119" max="16122" width="1.33203125" customWidth="1"/>
    <col min="16123" max="16123" width="0.88671875" customWidth="1"/>
    <col min="16124" max="16124" width="15.44140625" customWidth="1"/>
    <col min="16125" max="16125" width="0.88671875" customWidth="1"/>
    <col min="16126" max="16126" width="12.5546875" customWidth="1"/>
    <col min="16127" max="16127" width="4.44140625" customWidth="1"/>
    <col min="16128" max="16128" width="2.109375" customWidth="1"/>
    <col min="16129" max="16129" width="0.33203125" customWidth="1"/>
    <col min="16130" max="16130" width="0.5546875" customWidth="1"/>
    <col min="16131" max="16131" width="6.44140625" customWidth="1"/>
    <col min="16132" max="16132" width="3.109375" customWidth="1"/>
    <col min="16133" max="16133" width="1.5546875" customWidth="1"/>
    <col min="16134" max="16134" width="3.33203125" customWidth="1"/>
    <col min="16136" max="16136" width="6.88671875" customWidth="1"/>
    <col min="16137" max="16137" width="1.5546875" customWidth="1"/>
    <col min="16138" max="16138" width="4.44140625" customWidth="1"/>
    <col min="16139" max="16139" width="5" customWidth="1"/>
    <col min="16140" max="16140" width="7.33203125" customWidth="1"/>
  </cols>
  <sheetData>
    <row r="1" spans="1:12" x14ac:dyDescent="0.3">
      <c r="A1" s="82" t="s">
        <v>339</v>
      </c>
      <c r="B1" s="83" t="s">
        <v>340</v>
      </c>
      <c r="C1" s="84"/>
      <c r="D1" s="84"/>
      <c r="E1" s="84"/>
      <c r="F1" s="84"/>
      <c r="G1" s="84"/>
      <c r="H1" s="5" t="s">
        <v>341</v>
      </c>
      <c r="I1" s="5" t="s">
        <v>342</v>
      </c>
      <c r="J1" s="5" t="s">
        <v>343</v>
      </c>
      <c r="K1" s="5" t="s">
        <v>344</v>
      </c>
      <c r="L1" s="85"/>
    </row>
    <row r="3" spans="1:12" x14ac:dyDescent="0.3">
      <c r="A3" s="86" t="s">
        <v>345</v>
      </c>
      <c r="B3" s="87"/>
      <c r="C3" s="87"/>
      <c r="D3" s="87"/>
      <c r="E3" s="87"/>
      <c r="F3" s="87"/>
      <c r="G3" s="87"/>
      <c r="H3" s="6"/>
      <c r="I3" s="6"/>
      <c r="J3" s="6"/>
      <c r="K3" s="6"/>
      <c r="L3" s="87"/>
    </row>
    <row r="4" spans="1:12" x14ac:dyDescent="0.3">
      <c r="A4" s="88" t="s">
        <v>21</v>
      </c>
      <c r="B4" s="89" t="s">
        <v>346</v>
      </c>
      <c r="C4" s="90"/>
      <c r="D4" s="90"/>
      <c r="E4" s="90"/>
      <c r="F4" s="90"/>
      <c r="G4" s="90"/>
      <c r="H4" s="1">
        <v>64910552.460000001</v>
      </c>
      <c r="I4" s="1">
        <v>18215480.859999999</v>
      </c>
      <c r="J4" s="1">
        <v>20217719.16</v>
      </c>
      <c r="K4" s="1">
        <v>62908314.159999996</v>
      </c>
      <c r="L4" s="91"/>
    </row>
    <row r="5" spans="1:12" x14ac:dyDescent="0.3">
      <c r="A5" s="88" t="s">
        <v>347</v>
      </c>
      <c r="B5" s="92" t="s">
        <v>348</v>
      </c>
      <c r="C5" s="89" t="s">
        <v>349</v>
      </c>
      <c r="D5" s="90"/>
      <c r="E5" s="90"/>
      <c r="F5" s="90"/>
      <c r="G5" s="90"/>
      <c r="H5" s="1">
        <v>51203365.189999998</v>
      </c>
      <c r="I5" s="1">
        <v>17308285.07</v>
      </c>
      <c r="J5" s="1">
        <v>18860306.390000001</v>
      </c>
      <c r="K5" s="1">
        <v>49651343.869999997</v>
      </c>
      <c r="L5" s="91"/>
    </row>
    <row r="6" spans="1:12" x14ac:dyDescent="0.3">
      <c r="A6" s="88" t="s">
        <v>350</v>
      </c>
      <c r="B6" s="80" t="s">
        <v>348</v>
      </c>
      <c r="C6" s="81"/>
      <c r="D6" s="89" t="s">
        <v>351</v>
      </c>
      <c r="E6" s="90"/>
      <c r="F6" s="90"/>
      <c r="G6" s="90"/>
      <c r="H6" s="1">
        <v>50032196.82</v>
      </c>
      <c r="I6" s="1">
        <v>16109839.6</v>
      </c>
      <c r="J6" s="1">
        <v>17347516.739999998</v>
      </c>
      <c r="K6" s="1">
        <v>48794519.68</v>
      </c>
      <c r="L6" s="91"/>
    </row>
    <row r="7" spans="1:12" x14ac:dyDescent="0.3">
      <c r="A7" s="88" t="s">
        <v>352</v>
      </c>
      <c r="B7" s="80" t="s">
        <v>348</v>
      </c>
      <c r="C7" s="81"/>
      <c r="D7" s="81"/>
      <c r="E7" s="89" t="s">
        <v>351</v>
      </c>
      <c r="F7" s="90"/>
      <c r="G7" s="90"/>
      <c r="H7" s="1">
        <v>50032196.82</v>
      </c>
      <c r="I7" s="1">
        <v>16109839.6</v>
      </c>
      <c r="J7" s="1">
        <v>17347516.739999998</v>
      </c>
      <c r="K7" s="1">
        <v>48794519.68</v>
      </c>
      <c r="L7" s="91"/>
    </row>
    <row r="8" spans="1:12" x14ac:dyDescent="0.3">
      <c r="A8" s="88" t="s">
        <v>353</v>
      </c>
      <c r="B8" s="80" t="s">
        <v>348</v>
      </c>
      <c r="C8" s="81"/>
      <c r="D8" s="81"/>
      <c r="E8" s="81"/>
      <c r="F8" s="89" t="s">
        <v>354</v>
      </c>
      <c r="G8" s="90"/>
      <c r="H8" s="1">
        <v>5000</v>
      </c>
      <c r="I8" s="1">
        <v>6704.41</v>
      </c>
      <c r="J8" s="1">
        <v>6704.41</v>
      </c>
      <c r="K8" s="1">
        <v>5000</v>
      </c>
      <c r="L8" s="91"/>
    </row>
    <row r="9" spans="1:12" x14ac:dyDescent="0.3">
      <c r="A9" s="93" t="s">
        <v>355</v>
      </c>
      <c r="B9" s="80" t="s">
        <v>348</v>
      </c>
      <c r="C9" s="81"/>
      <c r="D9" s="81"/>
      <c r="E9" s="81"/>
      <c r="F9" s="81"/>
      <c r="G9" s="94" t="s">
        <v>356</v>
      </c>
      <c r="H9" s="3">
        <v>5000</v>
      </c>
      <c r="I9" s="3">
        <v>6704.41</v>
      </c>
      <c r="J9" s="3">
        <v>6704.41</v>
      </c>
      <c r="K9" s="3">
        <v>5000</v>
      </c>
      <c r="L9" s="95"/>
    </row>
    <row r="10" spans="1:12" x14ac:dyDescent="0.3">
      <c r="A10" s="96" t="s">
        <v>348</v>
      </c>
      <c r="B10" s="80" t="s">
        <v>348</v>
      </c>
      <c r="C10" s="81"/>
      <c r="D10" s="81"/>
      <c r="E10" s="81"/>
      <c r="F10" s="81"/>
      <c r="G10" s="97" t="s">
        <v>348</v>
      </c>
      <c r="H10" s="2"/>
      <c r="I10" s="2"/>
      <c r="J10" s="2"/>
      <c r="K10" s="2"/>
      <c r="L10" s="98"/>
    </row>
    <row r="11" spans="1:12" x14ac:dyDescent="0.3">
      <c r="A11" s="88" t="s">
        <v>357</v>
      </c>
      <c r="B11" s="80" t="s">
        <v>348</v>
      </c>
      <c r="C11" s="81"/>
      <c r="D11" s="81"/>
      <c r="E11" s="81"/>
      <c r="F11" s="89" t="s">
        <v>358</v>
      </c>
      <c r="G11" s="90"/>
      <c r="H11" s="1">
        <v>1696.01</v>
      </c>
      <c r="I11" s="1">
        <v>9976624.4600000009</v>
      </c>
      <c r="J11" s="1">
        <v>9977185.8699999992</v>
      </c>
      <c r="K11" s="1">
        <v>1134.5999999999999</v>
      </c>
      <c r="L11" s="91"/>
    </row>
    <row r="12" spans="1:12" x14ac:dyDescent="0.3">
      <c r="A12" s="93" t="s">
        <v>359</v>
      </c>
      <c r="B12" s="80" t="s">
        <v>348</v>
      </c>
      <c r="C12" s="81"/>
      <c r="D12" s="81"/>
      <c r="E12" s="81"/>
      <c r="F12" s="81"/>
      <c r="G12" s="94" t="s">
        <v>360</v>
      </c>
      <c r="H12" s="3">
        <v>1200.28</v>
      </c>
      <c r="I12" s="3">
        <v>9937170.8200000003</v>
      </c>
      <c r="J12" s="3">
        <v>9938113.8699999992</v>
      </c>
      <c r="K12" s="3">
        <v>257.23</v>
      </c>
      <c r="L12" s="95"/>
    </row>
    <row r="13" spans="1:12" x14ac:dyDescent="0.3">
      <c r="A13" s="93" t="s">
        <v>361</v>
      </c>
      <c r="B13" s="80" t="s">
        <v>348</v>
      </c>
      <c r="C13" s="81"/>
      <c r="D13" s="81"/>
      <c r="E13" s="81"/>
      <c r="F13" s="81"/>
      <c r="G13" s="94" t="s">
        <v>362</v>
      </c>
      <c r="H13" s="3">
        <v>349.91</v>
      </c>
      <c r="I13" s="3">
        <v>0</v>
      </c>
      <c r="J13" s="3">
        <v>0</v>
      </c>
      <c r="K13" s="3">
        <v>349.91</v>
      </c>
      <c r="L13" s="95"/>
    </row>
    <row r="14" spans="1:12" x14ac:dyDescent="0.3">
      <c r="A14" s="93" t="s">
        <v>363</v>
      </c>
      <c r="B14" s="80" t="s">
        <v>348</v>
      </c>
      <c r="C14" s="81"/>
      <c r="D14" s="81"/>
      <c r="E14" s="81"/>
      <c r="F14" s="81"/>
      <c r="G14" s="94" t="s">
        <v>364</v>
      </c>
      <c r="H14" s="3">
        <v>138.96</v>
      </c>
      <c r="I14" s="3">
        <v>38855.49</v>
      </c>
      <c r="J14" s="3">
        <v>38500</v>
      </c>
      <c r="K14" s="3">
        <v>494.45</v>
      </c>
      <c r="L14" s="95"/>
    </row>
    <row r="15" spans="1:12" x14ac:dyDescent="0.3">
      <c r="A15" s="93" t="s">
        <v>365</v>
      </c>
      <c r="B15" s="80" t="s">
        <v>348</v>
      </c>
      <c r="C15" s="81"/>
      <c r="D15" s="81"/>
      <c r="E15" s="81"/>
      <c r="F15" s="81"/>
      <c r="G15" s="94" t="s">
        <v>366</v>
      </c>
      <c r="H15" s="3">
        <v>6.86</v>
      </c>
      <c r="I15" s="3">
        <v>598.15</v>
      </c>
      <c r="J15" s="3">
        <v>572</v>
      </c>
      <c r="K15" s="3">
        <v>33.01</v>
      </c>
      <c r="L15" s="95"/>
    </row>
    <row r="16" spans="1:12" x14ac:dyDescent="0.3">
      <c r="A16" s="96" t="s">
        <v>348</v>
      </c>
      <c r="B16" s="80" t="s">
        <v>348</v>
      </c>
      <c r="C16" s="81"/>
      <c r="D16" s="81"/>
      <c r="E16" s="81"/>
      <c r="F16" s="81"/>
      <c r="G16" s="97" t="s">
        <v>348</v>
      </c>
      <c r="H16" s="2"/>
      <c r="I16" s="2"/>
      <c r="J16" s="2"/>
      <c r="K16" s="2"/>
      <c r="L16" s="98"/>
    </row>
    <row r="17" spans="1:12" x14ac:dyDescent="0.3">
      <c r="A17" s="88" t="s">
        <v>367</v>
      </c>
      <c r="B17" s="80" t="s">
        <v>348</v>
      </c>
      <c r="C17" s="81"/>
      <c r="D17" s="81"/>
      <c r="E17" s="81"/>
      <c r="F17" s="89" t="s">
        <v>368</v>
      </c>
      <c r="G17" s="90"/>
      <c r="H17" s="1">
        <v>0</v>
      </c>
      <c r="I17" s="1">
        <v>1021272.76</v>
      </c>
      <c r="J17" s="1">
        <v>1021272.76</v>
      </c>
      <c r="K17" s="1">
        <v>0</v>
      </c>
      <c r="L17" s="91"/>
    </row>
    <row r="18" spans="1:12" x14ac:dyDescent="0.3">
      <c r="A18" s="93" t="s">
        <v>369</v>
      </c>
      <c r="B18" s="80" t="s">
        <v>348</v>
      </c>
      <c r="C18" s="81"/>
      <c r="D18" s="81"/>
      <c r="E18" s="81"/>
      <c r="F18" s="81"/>
      <c r="G18" s="94" t="s">
        <v>370</v>
      </c>
      <c r="H18" s="3">
        <v>0</v>
      </c>
      <c r="I18" s="3">
        <v>510636.38</v>
      </c>
      <c r="J18" s="3">
        <v>510636.38</v>
      </c>
      <c r="K18" s="3">
        <v>0</v>
      </c>
      <c r="L18" s="95"/>
    </row>
    <row r="19" spans="1:12" x14ac:dyDescent="0.3">
      <c r="A19" s="93" t="s">
        <v>896</v>
      </c>
      <c r="B19" s="80" t="s">
        <v>348</v>
      </c>
      <c r="C19" s="81"/>
      <c r="D19" s="81"/>
      <c r="E19" s="81"/>
      <c r="F19" s="81"/>
      <c r="G19" s="94" t="s">
        <v>897</v>
      </c>
      <c r="H19" s="3">
        <v>0</v>
      </c>
      <c r="I19" s="3">
        <v>510636.38</v>
      </c>
      <c r="J19" s="3">
        <v>510636.38</v>
      </c>
      <c r="K19" s="3">
        <v>0</v>
      </c>
      <c r="L19" s="95"/>
    </row>
    <row r="20" spans="1:12" x14ac:dyDescent="0.3">
      <c r="A20" s="96" t="s">
        <v>348</v>
      </c>
      <c r="B20" s="80" t="s">
        <v>348</v>
      </c>
      <c r="C20" s="81"/>
      <c r="D20" s="81"/>
      <c r="E20" s="81"/>
      <c r="F20" s="81"/>
      <c r="G20" s="97" t="s">
        <v>348</v>
      </c>
      <c r="H20" s="2"/>
      <c r="I20" s="2"/>
      <c r="J20" s="2"/>
      <c r="K20" s="2"/>
      <c r="L20" s="98"/>
    </row>
    <row r="21" spans="1:12" x14ac:dyDescent="0.3">
      <c r="A21" s="88" t="s">
        <v>371</v>
      </c>
      <c r="B21" s="80" t="s">
        <v>348</v>
      </c>
      <c r="C21" s="81"/>
      <c r="D21" s="81"/>
      <c r="E21" s="81"/>
      <c r="F21" s="89" t="s">
        <v>372</v>
      </c>
      <c r="G21" s="90"/>
      <c r="H21" s="1">
        <v>49516016.359999999</v>
      </c>
      <c r="I21" s="1">
        <v>4584594.5</v>
      </c>
      <c r="J21" s="1">
        <v>5823887.6799999997</v>
      </c>
      <c r="K21" s="1">
        <v>48276723.18</v>
      </c>
      <c r="L21" s="91"/>
    </row>
    <row r="22" spans="1:12" x14ac:dyDescent="0.3">
      <c r="A22" s="93" t="s">
        <v>373</v>
      </c>
      <c r="B22" s="80" t="s">
        <v>348</v>
      </c>
      <c r="C22" s="81"/>
      <c r="D22" s="81"/>
      <c r="E22" s="81"/>
      <c r="F22" s="81"/>
      <c r="G22" s="94" t="s">
        <v>374</v>
      </c>
      <c r="H22" s="3">
        <v>42431453.649999999</v>
      </c>
      <c r="I22" s="3">
        <v>4477769.16</v>
      </c>
      <c r="J22" s="3">
        <v>5812979.5599999996</v>
      </c>
      <c r="K22" s="3">
        <v>41096243.25</v>
      </c>
      <c r="L22" s="95"/>
    </row>
    <row r="23" spans="1:12" x14ac:dyDescent="0.3">
      <c r="A23" s="93" t="s">
        <v>375</v>
      </c>
      <c r="B23" s="80" t="s">
        <v>348</v>
      </c>
      <c r="C23" s="81"/>
      <c r="D23" s="81"/>
      <c r="E23" s="81"/>
      <c r="F23" s="81"/>
      <c r="G23" s="94" t="s">
        <v>376</v>
      </c>
      <c r="H23" s="3">
        <v>4621420.29</v>
      </c>
      <c r="I23" s="3">
        <v>44325.42</v>
      </c>
      <c r="J23" s="3">
        <v>6607.3</v>
      </c>
      <c r="K23" s="3">
        <v>4659138.41</v>
      </c>
      <c r="L23" s="95"/>
    </row>
    <row r="24" spans="1:12" x14ac:dyDescent="0.3">
      <c r="A24" s="93" t="s">
        <v>377</v>
      </c>
      <c r="B24" s="80" t="s">
        <v>348</v>
      </c>
      <c r="C24" s="81"/>
      <c r="D24" s="81"/>
      <c r="E24" s="81"/>
      <c r="F24" s="81"/>
      <c r="G24" s="94" t="s">
        <v>378</v>
      </c>
      <c r="H24" s="3">
        <v>2441201.7799999998</v>
      </c>
      <c r="I24" s="3">
        <v>61791.040000000001</v>
      </c>
      <c r="J24" s="3">
        <v>3665.78</v>
      </c>
      <c r="K24" s="3">
        <v>2499327.04</v>
      </c>
      <c r="L24" s="95"/>
    </row>
    <row r="25" spans="1:12" x14ac:dyDescent="0.3">
      <c r="A25" s="93" t="s">
        <v>379</v>
      </c>
      <c r="B25" s="80" t="s">
        <v>348</v>
      </c>
      <c r="C25" s="81"/>
      <c r="D25" s="81"/>
      <c r="E25" s="81"/>
      <c r="F25" s="81"/>
      <c r="G25" s="94" t="s">
        <v>380</v>
      </c>
      <c r="H25" s="3">
        <v>21940.639999999999</v>
      </c>
      <c r="I25" s="3">
        <v>708.88</v>
      </c>
      <c r="J25" s="3">
        <v>635.04</v>
      </c>
      <c r="K25" s="3">
        <v>22014.48</v>
      </c>
      <c r="L25" s="95"/>
    </row>
    <row r="26" spans="1:12" x14ac:dyDescent="0.3">
      <c r="A26" s="96" t="s">
        <v>348</v>
      </c>
      <c r="B26" s="80" t="s">
        <v>348</v>
      </c>
      <c r="C26" s="81"/>
      <c r="D26" s="81"/>
      <c r="E26" s="81"/>
      <c r="F26" s="81"/>
      <c r="G26" s="97" t="s">
        <v>348</v>
      </c>
      <c r="H26" s="2"/>
      <c r="I26" s="2"/>
      <c r="J26" s="2"/>
      <c r="K26" s="2"/>
      <c r="L26" s="98"/>
    </row>
    <row r="27" spans="1:12" x14ac:dyDescent="0.3">
      <c r="A27" s="88" t="s">
        <v>381</v>
      </c>
      <c r="B27" s="80" t="s">
        <v>348</v>
      </c>
      <c r="C27" s="81"/>
      <c r="D27" s="81"/>
      <c r="E27" s="81"/>
      <c r="F27" s="89" t="s">
        <v>382</v>
      </c>
      <c r="G27" s="90"/>
      <c r="H27" s="1">
        <v>509484.45</v>
      </c>
      <c r="I27" s="1">
        <v>514396.71</v>
      </c>
      <c r="J27" s="1">
        <v>512219.26</v>
      </c>
      <c r="K27" s="1">
        <v>511661.9</v>
      </c>
      <c r="L27" s="91"/>
    </row>
    <row r="28" spans="1:12" x14ac:dyDescent="0.3">
      <c r="A28" s="93" t="s">
        <v>383</v>
      </c>
      <c r="B28" s="80" t="s">
        <v>348</v>
      </c>
      <c r="C28" s="81"/>
      <c r="D28" s="81"/>
      <c r="E28" s="81"/>
      <c r="F28" s="81"/>
      <c r="G28" s="94" t="s">
        <v>384</v>
      </c>
      <c r="H28" s="3">
        <v>509484.45</v>
      </c>
      <c r="I28" s="3">
        <v>2734.81</v>
      </c>
      <c r="J28" s="3">
        <v>512219.26</v>
      </c>
      <c r="K28" s="3">
        <v>0</v>
      </c>
      <c r="L28" s="95"/>
    </row>
    <row r="29" spans="1:12" x14ac:dyDescent="0.3">
      <c r="A29" s="93" t="s">
        <v>898</v>
      </c>
      <c r="B29" s="80" t="s">
        <v>348</v>
      </c>
      <c r="C29" s="81"/>
      <c r="D29" s="81"/>
      <c r="E29" s="81"/>
      <c r="F29" s="81"/>
      <c r="G29" s="94" t="s">
        <v>899</v>
      </c>
      <c r="H29" s="3">
        <v>0</v>
      </c>
      <c r="I29" s="3">
        <v>511661.9</v>
      </c>
      <c r="J29" s="3">
        <v>0</v>
      </c>
      <c r="K29" s="3">
        <v>511661.9</v>
      </c>
      <c r="L29" s="95"/>
    </row>
    <row r="30" spans="1:12" x14ac:dyDescent="0.3">
      <c r="A30" s="96" t="s">
        <v>348</v>
      </c>
      <c r="B30" s="80" t="s">
        <v>348</v>
      </c>
      <c r="C30" s="81"/>
      <c r="D30" s="81"/>
      <c r="E30" s="81"/>
      <c r="F30" s="81"/>
      <c r="G30" s="97" t="s">
        <v>348</v>
      </c>
      <c r="H30" s="2"/>
      <c r="I30" s="2"/>
      <c r="J30" s="2"/>
      <c r="K30" s="2"/>
      <c r="L30" s="98"/>
    </row>
    <row r="31" spans="1:12" x14ac:dyDescent="0.3">
      <c r="A31" s="88" t="s">
        <v>385</v>
      </c>
      <c r="B31" s="80" t="s">
        <v>348</v>
      </c>
      <c r="C31" s="81"/>
      <c r="D31" s="81"/>
      <c r="E31" s="81"/>
      <c r="F31" s="89" t="s">
        <v>386</v>
      </c>
      <c r="G31" s="90"/>
      <c r="H31" s="1">
        <v>0</v>
      </c>
      <c r="I31" s="1">
        <v>6246.76</v>
      </c>
      <c r="J31" s="1">
        <v>6246.76</v>
      </c>
      <c r="K31" s="1">
        <v>0</v>
      </c>
      <c r="L31" s="91"/>
    </row>
    <row r="32" spans="1:12" x14ac:dyDescent="0.3">
      <c r="A32" s="93" t="s">
        <v>387</v>
      </c>
      <c r="B32" s="80" t="s">
        <v>348</v>
      </c>
      <c r="C32" s="81"/>
      <c r="D32" s="81"/>
      <c r="E32" s="81"/>
      <c r="F32" s="81"/>
      <c r="G32" s="94" t="s">
        <v>388</v>
      </c>
      <c r="H32" s="3">
        <v>0</v>
      </c>
      <c r="I32" s="3">
        <v>6246.76</v>
      </c>
      <c r="J32" s="3">
        <v>6246.76</v>
      </c>
      <c r="K32" s="3">
        <v>0</v>
      </c>
      <c r="L32" s="95"/>
    </row>
    <row r="33" spans="1:12" x14ac:dyDescent="0.3">
      <c r="A33" s="96" t="s">
        <v>348</v>
      </c>
      <c r="B33" s="80" t="s">
        <v>348</v>
      </c>
      <c r="C33" s="81"/>
      <c r="D33" s="81"/>
      <c r="E33" s="81"/>
      <c r="F33" s="81"/>
      <c r="G33" s="97" t="s">
        <v>348</v>
      </c>
      <c r="H33" s="2"/>
      <c r="I33" s="2"/>
      <c r="J33" s="2"/>
      <c r="K33" s="2"/>
      <c r="L33" s="98"/>
    </row>
    <row r="34" spans="1:12" x14ac:dyDescent="0.3">
      <c r="A34" s="88" t="s">
        <v>389</v>
      </c>
      <c r="B34" s="80" t="s">
        <v>348</v>
      </c>
      <c r="C34" s="81"/>
      <c r="D34" s="89" t="s">
        <v>390</v>
      </c>
      <c r="E34" s="90"/>
      <c r="F34" s="90"/>
      <c r="G34" s="90"/>
      <c r="H34" s="1">
        <v>1171168.3700000001</v>
      </c>
      <c r="I34" s="1">
        <v>1198445.47</v>
      </c>
      <c r="J34" s="1">
        <v>1512789.65</v>
      </c>
      <c r="K34" s="1">
        <v>856824.19</v>
      </c>
      <c r="L34" s="91"/>
    </row>
    <row r="35" spans="1:12" x14ac:dyDescent="0.3">
      <c r="A35" s="88" t="s">
        <v>391</v>
      </c>
      <c r="B35" s="80" t="s">
        <v>348</v>
      </c>
      <c r="C35" s="81"/>
      <c r="D35" s="81"/>
      <c r="E35" s="89" t="s">
        <v>392</v>
      </c>
      <c r="F35" s="90"/>
      <c r="G35" s="90"/>
      <c r="H35" s="1">
        <v>637257.99</v>
      </c>
      <c r="I35" s="1">
        <v>438535.82</v>
      </c>
      <c r="J35" s="1">
        <v>964311.6</v>
      </c>
      <c r="K35" s="1">
        <v>111482.21</v>
      </c>
      <c r="L35" s="91"/>
    </row>
    <row r="36" spans="1:12" x14ac:dyDescent="0.3">
      <c r="A36" s="88" t="s">
        <v>393</v>
      </c>
      <c r="B36" s="80" t="s">
        <v>348</v>
      </c>
      <c r="C36" s="81"/>
      <c r="D36" s="81"/>
      <c r="E36" s="81"/>
      <c r="F36" s="89" t="s">
        <v>392</v>
      </c>
      <c r="G36" s="90"/>
      <c r="H36" s="1">
        <v>637257.99</v>
      </c>
      <c r="I36" s="1">
        <v>438535.82</v>
      </c>
      <c r="J36" s="1">
        <v>964311.6</v>
      </c>
      <c r="K36" s="1">
        <v>111482.21</v>
      </c>
      <c r="L36" s="91"/>
    </row>
    <row r="37" spans="1:12" x14ac:dyDescent="0.3">
      <c r="A37" s="93" t="s">
        <v>394</v>
      </c>
      <c r="B37" s="80" t="s">
        <v>348</v>
      </c>
      <c r="C37" s="81"/>
      <c r="D37" s="81"/>
      <c r="E37" s="81"/>
      <c r="F37" s="81"/>
      <c r="G37" s="94" t="s">
        <v>395</v>
      </c>
      <c r="H37" s="3">
        <v>11699.81</v>
      </c>
      <c r="I37" s="3">
        <v>2412.8200000000002</v>
      </c>
      <c r="J37" s="3">
        <v>0</v>
      </c>
      <c r="K37" s="3">
        <v>14112.63</v>
      </c>
      <c r="L37" s="95"/>
    </row>
    <row r="38" spans="1:12" x14ac:dyDescent="0.3">
      <c r="A38" s="93" t="s">
        <v>396</v>
      </c>
      <c r="B38" s="80" t="s">
        <v>348</v>
      </c>
      <c r="C38" s="81"/>
      <c r="D38" s="81"/>
      <c r="E38" s="81"/>
      <c r="F38" s="81"/>
      <c r="G38" s="94" t="s">
        <v>397</v>
      </c>
      <c r="H38" s="3">
        <v>616702.27</v>
      </c>
      <c r="I38" s="3">
        <v>109749.12</v>
      </c>
      <c r="J38" s="3">
        <v>634261.44999999995</v>
      </c>
      <c r="K38" s="3">
        <v>92189.94</v>
      </c>
      <c r="L38" s="95"/>
    </row>
    <row r="39" spans="1:12" x14ac:dyDescent="0.3">
      <c r="A39" s="93" t="s">
        <v>398</v>
      </c>
      <c r="B39" s="80" t="s">
        <v>348</v>
      </c>
      <c r="C39" s="81"/>
      <c r="D39" s="81"/>
      <c r="E39" s="81"/>
      <c r="F39" s="81"/>
      <c r="G39" s="94" t="s">
        <v>399</v>
      </c>
      <c r="H39" s="3">
        <v>7333.7</v>
      </c>
      <c r="I39" s="3">
        <v>0</v>
      </c>
      <c r="J39" s="3">
        <v>3666.86</v>
      </c>
      <c r="K39" s="3">
        <v>3666.84</v>
      </c>
      <c r="L39" s="95"/>
    </row>
    <row r="40" spans="1:12" x14ac:dyDescent="0.3">
      <c r="A40" s="93" t="s">
        <v>400</v>
      </c>
      <c r="B40" s="80" t="s">
        <v>348</v>
      </c>
      <c r="C40" s="81"/>
      <c r="D40" s="81"/>
      <c r="E40" s="81"/>
      <c r="F40" s="81"/>
      <c r="G40" s="94" t="s">
        <v>401</v>
      </c>
      <c r="H40" s="3">
        <v>0</v>
      </c>
      <c r="I40" s="3">
        <v>4763.6400000000003</v>
      </c>
      <c r="J40" s="3">
        <v>4763.6400000000003</v>
      </c>
      <c r="K40" s="3">
        <v>0</v>
      </c>
      <c r="L40" s="95"/>
    </row>
    <row r="41" spans="1:12" x14ac:dyDescent="0.3">
      <c r="A41" s="93" t="s">
        <v>402</v>
      </c>
      <c r="B41" s="80" t="s">
        <v>348</v>
      </c>
      <c r="C41" s="81"/>
      <c r="D41" s="81"/>
      <c r="E41" s="81"/>
      <c r="F41" s="81"/>
      <c r="G41" s="94" t="s">
        <v>403</v>
      </c>
      <c r="H41" s="3">
        <v>0</v>
      </c>
      <c r="I41" s="3">
        <v>197.2</v>
      </c>
      <c r="J41" s="3">
        <v>0</v>
      </c>
      <c r="K41" s="3">
        <v>197.2</v>
      </c>
      <c r="L41" s="95"/>
    </row>
    <row r="42" spans="1:12" x14ac:dyDescent="0.3">
      <c r="A42" s="93" t="s">
        <v>404</v>
      </c>
      <c r="B42" s="80" t="s">
        <v>348</v>
      </c>
      <c r="C42" s="81"/>
      <c r="D42" s="81"/>
      <c r="E42" s="81"/>
      <c r="F42" s="81"/>
      <c r="G42" s="94" t="s">
        <v>405</v>
      </c>
      <c r="H42" s="3">
        <v>0</v>
      </c>
      <c r="I42" s="3">
        <v>321413.03999999998</v>
      </c>
      <c r="J42" s="3">
        <v>320097.44</v>
      </c>
      <c r="K42" s="3">
        <v>1315.6</v>
      </c>
      <c r="L42" s="95"/>
    </row>
    <row r="43" spans="1:12" x14ac:dyDescent="0.3">
      <c r="A43" s="93" t="s">
        <v>406</v>
      </c>
      <c r="B43" s="80" t="s">
        <v>348</v>
      </c>
      <c r="C43" s="81"/>
      <c r="D43" s="81"/>
      <c r="E43" s="81"/>
      <c r="F43" s="81"/>
      <c r="G43" s="94" t="s">
        <v>407</v>
      </c>
      <c r="H43" s="3">
        <v>1522.21</v>
      </c>
      <c r="I43" s="3">
        <v>0</v>
      </c>
      <c r="J43" s="3">
        <v>1522.21</v>
      </c>
      <c r="K43" s="3">
        <v>0</v>
      </c>
      <c r="L43" s="95"/>
    </row>
    <row r="44" spans="1:12" x14ac:dyDescent="0.3">
      <c r="A44" s="96" t="s">
        <v>348</v>
      </c>
      <c r="B44" s="80" t="s">
        <v>348</v>
      </c>
      <c r="C44" s="81"/>
      <c r="D44" s="81"/>
      <c r="E44" s="81"/>
      <c r="F44" s="81"/>
      <c r="G44" s="97" t="s">
        <v>348</v>
      </c>
      <c r="H44" s="2"/>
      <c r="I44" s="2"/>
      <c r="J44" s="2"/>
      <c r="K44" s="2"/>
      <c r="L44" s="98"/>
    </row>
    <row r="45" spans="1:12" x14ac:dyDescent="0.3">
      <c r="A45" s="88" t="s">
        <v>408</v>
      </c>
      <c r="B45" s="80" t="s">
        <v>348</v>
      </c>
      <c r="C45" s="81"/>
      <c r="D45" s="81"/>
      <c r="E45" s="89" t="s">
        <v>409</v>
      </c>
      <c r="F45" s="90"/>
      <c r="G45" s="90"/>
      <c r="H45" s="1">
        <v>533910.38</v>
      </c>
      <c r="I45" s="1">
        <v>759909.65</v>
      </c>
      <c r="J45" s="1">
        <v>548478.05000000005</v>
      </c>
      <c r="K45" s="1">
        <v>745341.98</v>
      </c>
      <c r="L45" s="91"/>
    </row>
    <row r="46" spans="1:12" x14ac:dyDescent="0.3">
      <c r="A46" s="88" t="s">
        <v>410</v>
      </c>
      <c r="B46" s="80" t="s">
        <v>348</v>
      </c>
      <c r="C46" s="81"/>
      <c r="D46" s="81"/>
      <c r="E46" s="81"/>
      <c r="F46" s="89" t="s">
        <v>409</v>
      </c>
      <c r="G46" s="90"/>
      <c r="H46" s="1">
        <v>533910.38</v>
      </c>
      <c r="I46" s="1">
        <v>759909.65</v>
      </c>
      <c r="J46" s="1">
        <v>548478.05000000005</v>
      </c>
      <c r="K46" s="1">
        <v>745341.98</v>
      </c>
      <c r="L46" s="91"/>
    </row>
    <row r="47" spans="1:12" x14ac:dyDescent="0.3">
      <c r="A47" s="93" t="s">
        <v>411</v>
      </c>
      <c r="B47" s="80" t="s">
        <v>348</v>
      </c>
      <c r="C47" s="81"/>
      <c r="D47" s="81"/>
      <c r="E47" s="81"/>
      <c r="F47" s="81"/>
      <c r="G47" s="94" t="s">
        <v>412</v>
      </c>
      <c r="H47" s="3">
        <v>0</v>
      </c>
      <c r="I47" s="3">
        <v>171992.53</v>
      </c>
      <c r="J47" s="3">
        <v>14567.67</v>
      </c>
      <c r="K47" s="3">
        <v>157424.85999999999</v>
      </c>
      <c r="L47" s="95"/>
    </row>
    <row r="48" spans="1:12" x14ac:dyDescent="0.3">
      <c r="A48" s="93" t="s">
        <v>413</v>
      </c>
      <c r="B48" s="80" t="s">
        <v>348</v>
      </c>
      <c r="C48" s="81"/>
      <c r="D48" s="81"/>
      <c r="E48" s="81"/>
      <c r="F48" s="81"/>
      <c r="G48" s="94" t="s">
        <v>414</v>
      </c>
      <c r="H48" s="3">
        <v>533910.38</v>
      </c>
      <c r="I48" s="3">
        <v>587917.12</v>
      </c>
      <c r="J48" s="3">
        <v>533910.38</v>
      </c>
      <c r="K48" s="3">
        <v>587917.12</v>
      </c>
      <c r="L48" s="95"/>
    </row>
    <row r="49" spans="1:12" x14ac:dyDescent="0.3">
      <c r="A49" s="96" t="s">
        <v>348</v>
      </c>
      <c r="B49" s="80" t="s">
        <v>348</v>
      </c>
      <c r="C49" s="81"/>
      <c r="D49" s="81"/>
      <c r="E49" s="81"/>
      <c r="F49" s="81"/>
      <c r="G49" s="97" t="s">
        <v>348</v>
      </c>
      <c r="H49" s="2"/>
      <c r="I49" s="2"/>
      <c r="J49" s="2"/>
      <c r="K49" s="2"/>
      <c r="L49" s="98"/>
    </row>
    <row r="50" spans="1:12" x14ac:dyDescent="0.3">
      <c r="A50" s="88" t="s">
        <v>415</v>
      </c>
      <c r="B50" s="92" t="s">
        <v>348</v>
      </c>
      <c r="C50" s="89" t="s">
        <v>416</v>
      </c>
      <c r="D50" s="90"/>
      <c r="E50" s="90"/>
      <c r="F50" s="90"/>
      <c r="G50" s="90"/>
      <c r="H50" s="1">
        <v>13707187.27</v>
      </c>
      <c r="I50" s="1">
        <v>907195.79</v>
      </c>
      <c r="J50" s="1">
        <v>1357412.77</v>
      </c>
      <c r="K50" s="1">
        <v>13256970.289999999</v>
      </c>
      <c r="L50" s="91"/>
    </row>
    <row r="51" spans="1:12" x14ac:dyDescent="0.3">
      <c r="A51" s="88" t="s">
        <v>417</v>
      </c>
      <c r="B51" s="80" t="s">
        <v>348</v>
      </c>
      <c r="C51" s="81"/>
      <c r="D51" s="89" t="s">
        <v>418</v>
      </c>
      <c r="E51" s="90"/>
      <c r="F51" s="90"/>
      <c r="G51" s="90"/>
      <c r="H51" s="1">
        <v>13707187.27</v>
      </c>
      <c r="I51" s="1">
        <v>907195.79</v>
      </c>
      <c r="J51" s="1">
        <v>1357412.77</v>
      </c>
      <c r="K51" s="1">
        <v>13256970.289999999</v>
      </c>
      <c r="L51" s="91"/>
    </row>
    <row r="52" spans="1:12" x14ac:dyDescent="0.3">
      <c r="A52" s="88" t="s">
        <v>419</v>
      </c>
      <c r="B52" s="80" t="s">
        <v>348</v>
      </c>
      <c r="C52" s="81"/>
      <c r="D52" s="81"/>
      <c r="E52" s="89" t="s">
        <v>420</v>
      </c>
      <c r="F52" s="90"/>
      <c r="G52" s="90"/>
      <c r="H52" s="1">
        <v>1922872.21</v>
      </c>
      <c r="I52" s="1">
        <v>0</v>
      </c>
      <c r="J52" s="1">
        <v>0</v>
      </c>
      <c r="K52" s="1">
        <v>1922872.21</v>
      </c>
      <c r="L52" s="91"/>
    </row>
    <row r="53" spans="1:12" x14ac:dyDescent="0.3">
      <c r="A53" s="88" t="s">
        <v>421</v>
      </c>
      <c r="B53" s="80" t="s">
        <v>348</v>
      </c>
      <c r="C53" s="81"/>
      <c r="D53" s="81"/>
      <c r="E53" s="81"/>
      <c r="F53" s="89" t="s">
        <v>420</v>
      </c>
      <c r="G53" s="90"/>
      <c r="H53" s="1">
        <v>1922872.21</v>
      </c>
      <c r="I53" s="1">
        <v>0</v>
      </c>
      <c r="J53" s="1">
        <v>0</v>
      </c>
      <c r="K53" s="1">
        <v>1922872.21</v>
      </c>
      <c r="L53" s="91"/>
    </row>
    <row r="54" spans="1:12" x14ac:dyDescent="0.3">
      <c r="A54" s="93" t="s">
        <v>422</v>
      </c>
      <c r="B54" s="80" t="s">
        <v>348</v>
      </c>
      <c r="C54" s="81"/>
      <c r="D54" s="81"/>
      <c r="E54" s="81"/>
      <c r="F54" s="81"/>
      <c r="G54" s="94" t="s">
        <v>423</v>
      </c>
      <c r="H54" s="3">
        <v>179970</v>
      </c>
      <c r="I54" s="3">
        <v>0</v>
      </c>
      <c r="J54" s="3">
        <v>0</v>
      </c>
      <c r="K54" s="3">
        <v>179970</v>
      </c>
      <c r="L54" s="95"/>
    </row>
    <row r="55" spans="1:12" x14ac:dyDescent="0.3">
      <c r="A55" s="93" t="s">
        <v>424</v>
      </c>
      <c r="B55" s="80" t="s">
        <v>348</v>
      </c>
      <c r="C55" s="81"/>
      <c r="D55" s="81"/>
      <c r="E55" s="81"/>
      <c r="F55" s="81"/>
      <c r="G55" s="94" t="s">
        <v>425</v>
      </c>
      <c r="H55" s="3">
        <v>176360.55</v>
      </c>
      <c r="I55" s="3">
        <v>0</v>
      </c>
      <c r="J55" s="3">
        <v>0</v>
      </c>
      <c r="K55" s="3">
        <v>176360.55</v>
      </c>
      <c r="L55" s="95"/>
    </row>
    <row r="56" spans="1:12" x14ac:dyDescent="0.3">
      <c r="A56" s="93" t="s">
        <v>426</v>
      </c>
      <c r="B56" s="80" t="s">
        <v>348</v>
      </c>
      <c r="C56" s="81"/>
      <c r="D56" s="81"/>
      <c r="E56" s="81"/>
      <c r="F56" s="81"/>
      <c r="G56" s="94" t="s">
        <v>427</v>
      </c>
      <c r="H56" s="3">
        <v>75546.350000000006</v>
      </c>
      <c r="I56" s="3">
        <v>0</v>
      </c>
      <c r="J56" s="3">
        <v>0</v>
      </c>
      <c r="K56" s="3">
        <v>75546.350000000006</v>
      </c>
      <c r="L56" s="95"/>
    </row>
    <row r="57" spans="1:12" x14ac:dyDescent="0.3">
      <c r="A57" s="93" t="s">
        <v>428</v>
      </c>
      <c r="B57" s="80" t="s">
        <v>348</v>
      </c>
      <c r="C57" s="81"/>
      <c r="D57" s="81"/>
      <c r="E57" s="81"/>
      <c r="F57" s="81"/>
      <c r="G57" s="94" t="s">
        <v>429</v>
      </c>
      <c r="H57" s="3">
        <v>1369916.31</v>
      </c>
      <c r="I57" s="3">
        <v>0</v>
      </c>
      <c r="J57" s="3">
        <v>0</v>
      </c>
      <c r="K57" s="3">
        <v>1369916.31</v>
      </c>
      <c r="L57" s="95"/>
    </row>
    <row r="58" spans="1:12" x14ac:dyDescent="0.3">
      <c r="A58" s="93" t="s">
        <v>430</v>
      </c>
      <c r="B58" s="80" t="s">
        <v>348</v>
      </c>
      <c r="C58" s="81"/>
      <c r="D58" s="81"/>
      <c r="E58" s="81"/>
      <c r="F58" s="81"/>
      <c r="G58" s="94" t="s">
        <v>431</v>
      </c>
      <c r="H58" s="3">
        <v>121079</v>
      </c>
      <c r="I58" s="3">
        <v>0</v>
      </c>
      <c r="J58" s="3">
        <v>0</v>
      </c>
      <c r="K58" s="3">
        <v>121079</v>
      </c>
      <c r="L58" s="95"/>
    </row>
    <row r="59" spans="1:12" x14ac:dyDescent="0.3">
      <c r="A59" s="96" t="s">
        <v>348</v>
      </c>
      <c r="B59" s="80" t="s">
        <v>348</v>
      </c>
      <c r="C59" s="81"/>
      <c r="D59" s="81"/>
      <c r="E59" s="81"/>
      <c r="F59" s="81"/>
      <c r="G59" s="97" t="s">
        <v>348</v>
      </c>
      <c r="H59" s="2"/>
      <c r="I59" s="2"/>
      <c r="J59" s="2"/>
      <c r="K59" s="2"/>
      <c r="L59" s="98"/>
    </row>
    <row r="60" spans="1:12" x14ac:dyDescent="0.3">
      <c r="A60" s="88" t="s">
        <v>432</v>
      </c>
      <c r="B60" s="80" t="s">
        <v>348</v>
      </c>
      <c r="C60" s="81"/>
      <c r="D60" s="81"/>
      <c r="E60" s="89" t="s">
        <v>433</v>
      </c>
      <c r="F60" s="90"/>
      <c r="G60" s="90"/>
      <c r="H60" s="1">
        <v>-1922872.21</v>
      </c>
      <c r="I60" s="1">
        <v>0</v>
      </c>
      <c r="J60" s="1">
        <v>0</v>
      </c>
      <c r="K60" s="1">
        <v>-1922872.21</v>
      </c>
      <c r="L60" s="91"/>
    </row>
    <row r="61" spans="1:12" x14ac:dyDescent="0.3">
      <c r="A61" s="88" t="s">
        <v>434</v>
      </c>
      <c r="B61" s="80" t="s">
        <v>348</v>
      </c>
      <c r="C61" s="81"/>
      <c r="D61" s="81"/>
      <c r="E61" s="81"/>
      <c r="F61" s="89" t="s">
        <v>433</v>
      </c>
      <c r="G61" s="90"/>
      <c r="H61" s="1">
        <v>-1922872.21</v>
      </c>
      <c r="I61" s="1">
        <v>0</v>
      </c>
      <c r="J61" s="1">
        <v>0</v>
      </c>
      <c r="K61" s="1">
        <v>-1922872.21</v>
      </c>
      <c r="L61" s="91"/>
    </row>
    <row r="62" spans="1:12" x14ac:dyDescent="0.3">
      <c r="A62" s="93" t="s">
        <v>435</v>
      </c>
      <c r="B62" s="80" t="s">
        <v>348</v>
      </c>
      <c r="C62" s="81"/>
      <c r="D62" s="81"/>
      <c r="E62" s="81"/>
      <c r="F62" s="81"/>
      <c r="G62" s="94" t="s">
        <v>436</v>
      </c>
      <c r="H62" s="3">
        <v>-176360.55</v>
      </c>
      <c r="I62" s="3">
        <v>0</v>
      </c>
      <c r="J62" s="3">
        <v>0</v>
      </c>
      <c r="K62" s="3">
        <v>-176360.55</v>
      </c>
      <c r="L62" s="95"/>
    </row>
    <row r="63" spans="1:12" x14ac:dyDescent="0.3">
      <c r="A63" s="93" t="s">
        <v>437</v>
      </c>
      <c r="B63" s="80" t="s">
        <v>348</v>
      </c>
      <c r="C63" s="81"/>
      <c r="D63" s="81"/>
      <c r="E63" s="81"/>
      <c r="F63" s="81"/>
      <c r="G63" s="94" t="s">
        <v>438</v>
      </c>
      <c r="H63" s="3">
        <v>-75546.350000000006</v>
      </c>
      <c r="I63" s="3">
        <v>0</v>
      </c>
      <c r="J63" s="3">
        <v>0</v>
      </c>
      <c r="K63" s="3">
        <v>-75546.350000000006</v>
      </c>
      <c r="L63" s="95"/>
    </row>
    <row r="64" spans="1:12" x14ac:dyDescent="0.3">
      <c r="A64" s="93" t="s">
        <v>439</v>
      </c>
      <c r="B64" s="80" t="s">
        <v>348</v>
      </c>
      <c r="C64" s="81"/>
      <c r="D64" s="81"/>
      <c r="E64" s="81"/>
      <c r="F64" s="81"/>
      <c r="G64" s="94" t="s">
        <v>440</v>
      </c>
      <c r="H64" s="3">
        <v>-1369916.31</v>
      </c>
      <c r="I64" s="3">
        <v>0</v>
      </c>
      <c r="J64" s="3">
        <v>0</v>
      </c>
      <c r="K64" s="3">
        <v>-1369916.31</v>
      </c>
      <c r="L64" s="95"/>
    </row>
    <row r="65" spans="1:12" x14ac:dyDescent="0.3">
      <c r="A65" s="93" t="s">
        <v>441</v>
      </c>
      <c r="B65" s="80" t="s">
        <v>348</v>
      </c>
      <c r="C65" s="81"/>
      <c r="D65" s="81"/>
      <c r="E65" s="81"/>
      <c r="F65" s="81"/>
      <c r="G65" s="94" t="s">
        <v>442</v>
      </c>
      <c r="H65" s="3">
        <v>-179970</v>
      </c>
      <c r="I65" s="3">
        <v>0</v>
      </c>
      <c r="J65" s="3">
        <v>0</v>
      </c>
      <c r="K65" s="3">
        <v>-179970</v>
      </c>
      <c r="L65" s="95"/>
    </row>
    <row r="66" spans="1:12" x14ac:dyDescent="0.3">
      <c r="A66" s="93" t="s">
        <v>443</v>
      </c>
      <c r="B66" s="80" t="s">
        <v>348</v>
      </c>
      <c r="C66" s="81"/>
      <c r="D66" s="81"/>
      <c r="E66" s="81"/>
      <c r="F66" s="81"/>
      <c r="G66" s="94" t="s">
        <v>444</v>
      </c>
      <c r="H66" s="3">
        <v>-121079</v>
      </c>
      <c r="I66" s="3">
        <v>0</v>
      </c>
      <c r="J66" s="3">
        <v>0</v>
      </c>
      <c r="K66" s="3">
        <v>-121079</v>
      </c>
      <c r="L66" s="95"/>
    </row>
    <row r="67" spans="1:12" x14ac:dyDescent="0.3">
      <c r="A67" s="96" t="s">
        <v>348</v>
      </c>
      <c r="B67" s="80" t="s">
        <v>348</v>
      </c>
      <c r="C67" s="81"/>
      <c r="D67" s="81"/>
      <c r="E67" s="81"/>
      <c r="F67" s="81"/>
      <c r="G67" s="97" t="s">
        <v>348</v>
      </c>
      <c r="H67" s="2"/>
      <c r="I67" s="2"/>
      <c r="J67" s="2"/>
      <c r="K67" s="2"/>
      <c r="L67" s="98"/>
    </row>
    <row r="68" spans="1:12" x14ac:dyDescent="0.3">
      <c r="A68" s="88" t="s">
        <v>445</v>
      </c>
      <c r="B68" s="80" t="s">
        <v>348</v>
      </c>
      <c r="C68" s="81"/>
      <c r="D68" s="81"/>
      <c r="E68" s="89" t="s">
        <v>446</v>
      </c>
      <c r="F68" s="90"/>
      <c r="G68" s="90"/>
      <c r="H68" s="1">
        <v>36197532.340000004</v>
      </c>
      <c r="I68" s="1">
        <v>907195.79</v>
      </c>
      <c r="J68" s="1">
        <v>740269.37</v>
      </c>
      <c r="K68" s="1">
        <v>36364458.759999998</v>
      </c>
      <c r="L68" s="91"/>
    </row>
    <row r="69" spans="1:12" x14ac:dyDescent="0.3">
      <c r="A69" s="88" t="s">
        <v>447</v>
      </c>
      <c r="B69" s="80" t="s">
        <v>348</v>
      </c>
      <c r="C69" s="81"/>
      <c r="D69" s="81"/>
      <c r="E69" s="81"/>
      <c r="F69" s="89" t="s">
        <v>446</v>
      </c>
      <c r="G69" s="90"/>
      <c r="H69" s="1">
        <v>36197532.340000004</v>
      </c>
      <c r="I69" s="1">
        <v>907195.79</v>
      </c>
      <c r="J69" s="1">
        <v>740269.37</v>
      </c>
      <c r="K69" s="1">
        <v>36364458.759999998</v>
      </c>
      <c r="L69" s="91"/>
    </row>
    <row r="70" spans="1:12" x14ac:dyDescent="0.3">
      <c r="A70" s="93" t="s">
        <v>448</v>
      </c>
      <c r="B70" s="80" t="s">
        <v>348</v>
      </c>
      <c r="C70" s="81"/>
      <c r="D70" s="81"/>
      <c r="E70" s="81"/>
      <c r="F70" s="81"/>
      <c r="G70" s="94" t="s">
        <v>429</v>
      </c>
      <c r="H70" s="3">
        <v>268547.52</v>
      </c>
      <c r="I70" s="3">
        <v>0</v>
      </c>
      <c r="J70" s="3">
        <v>0</v>
      </c>
      <c r="K70" s="3">
        <v>268547.52</v>
      </c>
      <c r="L70" s="95"/>
    </row>
    <row r="71" spans="1:12" x14ac:dyDescent="0.3">
      <c r="A71" s="93" t="s">
        <v>449</v>
      </c>
      <c r="B71" s="80" t="s">
        <v>348</v>
      </c>
      <c r="C71" s="81"/>
      <c r="D71" s="81"/>
      <c r="E71" s="81"/>
      <c r="F71" s="81"/>
      <c r="G71" s="94" t="s">
        <v>450</v>
      </c>
      <c r="H71" s="3">
        <v>178724.35</v>
      </c>
      <c r="I71" s="3">
        <v>0</v>
      </c>
      <c r="J71" s="3">
        <v>0</v>
      </c>
      <c r="K71" s="3">
        <v>178724.35</v>
      </c>
      <c r="L71" s="95"/>
    </row>
    <row r="72" spans="1:12" x14ac:dyDescent="0.3">
      <c r="A72" s="93" t="s">
        <v>451</v>
      </c>
      <c r="B72" s="80" t="s">
        <v>348</v>
      </c>
      <c r="C72" s="81"/>
      <c r="D72" s="81"/>
      <c r="E72" s="81"/>
      <c r="F72" s="81"/>
      <c r="G72" s="94" t="s">
        <v>452</v>
      </c>
      <c r="H72" s="3">
        <v>2370305.21</v>
      </c>
      <c r="I72" s="3">
        <v>0</v>
      </c>
      <c r="J72" s="3">
        <v>0</v>
      </c>
      <c r="K72" s="3">
        <v>2370305.21</v>
      </c>
      <c r="L72" s="95"/>
    </row>
    <row r="73" spans="1:12" x14ac:dyDescent="0.3">
      <c r="A73" s="93" t="s">
        <v>453</v>
      </c>
      <c r="B73" s="80" t="s">
        <v>348</v>
      </c>
      <c r="C73" s="81"/>
      <c r="D73" s="81"/>
      <c r="E73" s="81"/>
      <c r="F73" s="81"/>
      <c r="G73" s="94" t="s">
        <v>427</v>
      </c>
      <c r="H73" s="3">
        <v>3069817.22</v>
      </c>
      <c r="I73" s="3">
        <v>0</v>
      </c>
      <c r="J73" s="3">
        <v>0</v>
      </c>
      <c r="K73" s="3">
        <v>3069817.22</v>
      </c>
      <c r="L73" s="95"/>
    </row>
    <row r="74" spans="1:12" x14ac:dyDescent="0.3">
      <c r="A74" s="93" t="s">
        <v>454</v>
      </c>
      <c r="B74" s="80" t="s">
        <v>348</v>
      </c>
      <c r="C74" s="81"/>
      <c r="D74" s="81"/>
      <c r="E74" s="81"/>
      <c r="F74" s="81"/>
      <c r="G74" s="94" t="s">
        <v>425</v>
      </c>
      <c r="H74" s="3">
        <v>9399714.8200000003</v>
      </c>
      <c r="I74" s="3">
        <v>9872.18</v>
      </c>
      <c r="J74" s="3">
        <v>0</v>
      </c>
      <c r="K74" s="3">
        <v>9409587</v>
      </c>
      <c r="L74" s="95"/>
    </row>
    <row r="75" spans="1:12" x14ac:dyDescent="0.3">
      <c r="A75" s="93" t="s">
        <v>455</v>
      </c>
      <c r="B75" s="80" t="s">
        <v>348</v>
      </c>
      <c r="C75" s="81"/>
      <c r="D75" s="81"/>
      <c r="E75" s="81"/>
      <c r="F75" s="81"/>
      <c r="G75" s="94" t="s">
        <v>456</v>
      </c>
      <c r="H75" s="3">
        <v>17993830.57</v>
      </c>
      <c r="I75" s="3">
        <v>880423.61</v>
      </c>
      <c r="J75" s="3">
        <v>0</v>
      </c>
      <c r="K75" s="3">
        <v>18874254.18</v>
      </c>
      <c r="L75" s="95"/>
    </row>
    <row r="76" spans="1:12" x14ac:dyDescent="0.3">
      <c r="A76" s="93" t="s">
        <v>457</v>
      </c>
      <c r="B76" s="80" t="s">
        <v>348</v>
      </c>
      <c r="C76" s="81"/>
      <c r="D76" s="81"/>
      <c r="E76" s="81"/>
      <c r="F76" s="81"/>
      <c r="G76" s="94" t="s">
        <v>458</v>
      </c>
      <c r="H76" s="3">
        <v>1740337.67</v>
      </c>
      <c r="I76" s="3">
        <v>16900</v>
      </c>
      <c r="J76" s="3">
        <v>0</v>
      </c>
      <c r="K76" s="3">
        <v>1757237.67</v>
      </c>
      <c r="L76" s="95"/>
    </row>
    <row r="77" spans="1:12" x14ac:dyDescent="0.3">
      <c r="A77" s="93" t="s">
        <v>459</v>
      </c>
      <c r="B77" s="80" t="s">
        <v>348</v>
      </c>
      <c r="C77" s="81"/>
      <c r="D77" s="81"/>
      <c r="E77" s="81"/>
      <c r="F77" s="81"/>
      <c r="G77" s="94" t="s">
        <v>460</v>
      </c>
      <c r="H77" s="3">
        <v>95756.05</v>
      </c>
      <c r="I77" s="3">
        <v>0</v>
      </c>
      <c r="J77" s="3">
        <v>0</v>
      </c>
      <c r="K77" s="3">
        <v>95756.05</v>
      </c>
      <c r="L77" s="95"/>
    </row>
    <row r="78" spans="1:12" x14ac:dyDescent="0.3">
      <c r="A78" s="93" t="s">
        <v>461</v>
      </c>
      <c r="B78" s="80" t="s">
        <v>348</v>
      </c>
      <c r="C78" s="81"/>
      <c r="D78" s="81"/>
      <c r="E78" s="81"/>
      <c r="F78" s="81"/>
      <c r="G78" s="94" t="s">
        <v>423</v>
      </c>
      <c r="H78" s="3">
        <v>271163.56</v>
      </c>
      <c r="I78" s="3">
        <v>0</v>
      </c>
      <c r="J78" s="3">
        <v>0</v>
      </c>
      <c r="K78" s="3">
        <v>271163.56</v>
      </c>
      <c r="L78" s="95"/>
    </row>
    <row r="79" spans="1:12" x14ac:dyDescent="0.3">
      <c r="A79" s="93" t="s">
        <v>462</v>
      </c>
      <c r="B79" s="80" t="s">
        <v>348</v>
      </c>
      <c r="C79" s="81"/>
      <c r="D79" s="81"/>
      <c r="E79" s="81"/>
      <c r="F79" s="81"/>
      <c r="G79" s="94" t="s">
        <v>463</v>
      </c>
      <c r="H79" s="3">
        <v>69066</v>
      </c>
      <c r="I79" s="3">
        <v>0</v>
      </c>
      <c r="J79" s="3">
        <v>0</v>
      </c>
      <c r="K79" s="3">
        <v>69066</v>
      </c>
      <c r="L79" s="95"/>
    </row>
    <row r="80" spans="1:12" x14ac:dyDescent="0.3">
      <c r="A80" s="93" t="s">
        <v>464</v>
      </c>
      <c r="B80" s="80" t="s">
        <v>348</v>
      </c>
      <c r="C80" s="81"/>
      <c r="D80" s="81"/>
      <c r="E80" s="81"/>
      <c r="F80" s="81"/>
      <c r="G80" s="94" t="s">
        <v>465</v>
      </c>
      <c r="H80" s="3">
        <v>740269.37</v>
      </c>
      <c r="I80" s="3">
        <v>0</v>
      </c>
      <c r="J80" s="3">
        <v>740269.37</v>
      </c>
      <c r="K80" s="3">
        <v>0</v>
      </c>
      <c r="L80" s="95"/>
    </row>
    <row r="81" spans="1:12" x14ac:dyDescent="0.3">
      <c r="A81" s="93" t="s">
        <v>466</v>
      </c>
      <c r="B81" s="80" t="s">
        <v>348</v>
      </c>
      <c r="C81" s="81"/>
      <c r="D81" s="81"/>
      <c r="E81" s="81"/>
      <c r="F81" s="81"/>
      <c r="G81" s="94" t="s">
        <v>467</v>
      </c>
      <c r="H81" s="3">
        <v>1988337</v>
      </c>
      <c r="I81" s="3">
        <v>0</v>
      </c>
      <c r="J81" s="3">
        <v>0</v>
      </c>
      <c r="K81" s="3">
        <v>1988337</v>
      </c>
      <c r="L81" s="95"/>
    </row>
    <row r="82" spans="1:12" x14ac:dyDescent="0.3">
      <c r="A82" s="93" t="s">
        <v>468</v>
      </c>
      <c r="B82" s="80" t="s">
        <v>348</v>
      </c>
      <c r="C82" s="81"/>
      <c r="D82" s="81"/>
      <c r="E82" s="81"/>
      <c r="F82" s="81"/>
      <c r="G82" s="94" t="s">
        <v>469</v>
      </c>
      <c r="H82" s="3">
        <v>-1988337</v>
      </c>
      <c r="I82" s="3">
        <v>0</v>
      </c>
      <c r="J82" s="3">
        <v>0</v>
      </c>
      <c r="K82" s="3">
        <v>-1988337</v>
      </c>
      <c r="L82" s="95"/>
    </row>
    <row r="83" spans="1:12" x14ac:dyDescent="0.3">
      <c r="A83" s="96" t="s">
        <v>348</v>
      </c>
      <c r="B83" s="80" t="s">
        <v>348</v>
      </c>
      <c r="C83" s="81"/>
      <c r="D83" s="81"/>
      <c r="E83" s="81"/>
      <c r="F83" s="81"/>
      <c r="G83" s="97" t="s">
        <v>348</v>
      </c>
      <c r="H83" s="2"/>
      <c r="I83" s="2"/>
      <c r="J83" s="2"/>
      <c r="K83" s="2"/>
      <c r="L83" s="98"/>
    </row>
    <row r="84" spans="1:12" x14ac:dyDescent="0.3">
      <c r="A84" s="88" t="s">
        <v>470</v>
      </c>
      <c r="B84" s="80" t="s">
        <v>348</v>
      </c>
      <c r="C84" s="81"/>
      <c r="D84" s="81"/>
      <c r="E84" s="89" t="s">
        <v>471</v>
      </c>
      <c r="F84" s="90"/>
      <c r="G84" s="90"/>
      <c r="H84" s="1">
        <v>-22939655.170000002</v>
      </c>
      <c r="I84" s="1">
        <v>0</v>
      </c>
      <c r="J84" s="1">
        <v>608710.16</v>
      </c>
      <c r="K84" s="1">
        <v>-23548365.329999998</v>
      </c>
      <c r="L84" s="91"/>
    </row>
    <row r="85" spans="1:12" x14ac:dyDescent="0.3">
      <c r="A85" s="88" t="s">
        <v>472</v>
      </c>
      <c r="B85" s="80" t="s">
        <v>348</v>
      </c>
      <c r="C85" s="81"/>
      <c r="D85" s="81"/>
      <c r="E85" s="81"/>
      <c r="F85" s="89" t="s">
        <v>471</v>
      </c>
      <c r="G85" s="90"/>
      <c r="H85" s="1">
        <v>-22939655.170000002</v>
      </c>
      <c r="I85" s="1">
        <v>0</v>
      </c>
      <c r="J85" s="1">
        <v>608710.16</v>
      </c>
      <c r="K85" s="1">
        <v>-23548365.329999998</v>
      </c>
      <c r="L85" s="91"/>
    </row>
    <row r="86" spans="1:12" x14ac:dyDescent="0.3">
      <c r="A86" s="93" t="s">
        <v>473</v>
      </c>
      <c r="B86" s="80" t="s">
        <v>348</v>
      </c>
      <c r="C86" s="81"/>
      <c r="D86" s="81"/>
      <c r="E86" s="81"/>
      <c r="F86" s="81"/>
      <c r="G86" s="94" t="s">
        <v>474</v>
      </c>
      <c r="H86" s="3">
        <v>-2370305.21</v>
      </c>
      <c r="I86" s="3">
        <v>0</v>
      </c>
      <c r="J86" s="3">
        <v>0</v>
      </c>
      <c r="K86" s="3">
        <v>-2370305.21</v>
      </c>
      <c r="L86" s="95"/>
    </row>
    <row r="87" spans="1:12" x14ac:dyDescent="0.3">
      <c r="A87" s="93" t="s">
        <v>475</v>
      </c>
      <c r="B87" s="80" t="s">
        <v>348</v>
      </c>
      <c r="C87" s="81"/>
      <c r="D87" s="81"/>
      <c r="E87" s="81"/>
      <c r="F87" s="81"/>
      <c r="G87" s="94" t="s">
        <v>436</v>
      </c>
      <c r="H87" s="3">
        <v>-4149334.9</v>
      </c>
      <c r="I87" s="3">
        <v>0</v>
      </c>
      <c r="J87" s="3">
        <v>105147.9</v>
      </c>
      <c r="K87" s="3">
        <v>-4254482.8</v>
      </c>
      <c r="L87" s="95"/>
    </row>
    <row r="88" spans="1:12" x14ac:dyDescent="0.3">
      <c r="A88" s="93" t="s">
        <v>476</v>
      </c>
      <c r="B88" s="80" t="s">
        <v>348</v>
      </c>
      <c r="C88" s="81"/>
      <c r="D88" s="81"/>
      <c r="E88" s="81"/>
      <c r="F88" s="81"/>
      <c r="G88" s="94" t="s">
        <v>438</v>
      </c>
      <c r="H88" s="3">
        <v>-1549857.98</v>
      </c>
      <c r="I88" s="3">
        <v>0</v>
      </c>
      <c r="J88" s="3">
        <v>17408.29</v>
      </c>
      <c r="K88" s="3">
        <v>-1567266.27</v>
      </c>
      <c r="L88" s="95"/>
    </row>
    <row r="89" spans="1:12" x14ac:dyDescent="0.3">
      <c r="A89" s="93" t="s">
        <v>477</v>
      </c>
      <c r="B89" s="80" t="s">
        <v>348</v>
      </c>
      <c r="C89" s="81"/>
      <c r="D89" s="81"/>
      <c r="E89" s="81"/>
      <c r="F89" s="81"/>
      <c r="G89" s="94" t="s">
        <v>440</v>
      </c>
      <c r="H89" s="3">
        <v>-268547.52</v>
      </c>
      <c r="I89" s="3">
        <v>0</v>
      </c>
      <c r="J89" s="3">
        <v>0</v>
      </c>
      <c r="K89" s="3">
        <v>-268547.52</v>
      </c>
      <c r="L89" s="95"/>
    </row>
    <row r="90" spans="1:12" x14ac:dyDescent="0.3">
      <c r="A90" s="93" t="s">
        <v>478</v>
      </c>
      <c r="B90" s="80" t="s">
        <v>348</v>
      </c>
      <c r="C90" s="81"/>
      <c r="D90" s="81"/>
      <c r="E90" s="81"/>
      <c r="F90" s="81"/>
      <c r="G90" s="94" t="s">
        <v>479</v>
      </c>
      <c r="H90" s="3">
        <v>-1025699.12</v>
      </c>
      <c r="I90" s="3">
        <v>0</v>
      </c>
      <c r="J90" s="3">
        <v>15555.74</v>
      </c>
      <c r="K90" s="3">
        <v>-1041254.86</v>
      </c>
      <c r="L90" s="95"/>
    </row>
    <row r="91" spans="1:12" x14ac:dyDescent="0.3">
      <c r="A91" s="93" t="s">
        <v>480</v>
      </c>
      <c r="B91" s="80" t="s">
        <v>348</v>
      </c>
      <c r="C91" s="81"/>
      <c r="D91" s="81"/>
      <c r="E91" s="81"/>
      <c r="F91" s="81"/>
      <c r="G91" s="94" t="s">
        <v>481</v>
      </c>
      <c r="H91" s="3">
        <v>-87481.62</v>
      </c>
      <c r="I91" s="3">
        <v>0</v>
      </c>
      <c r="J91" s="3">
        <v>629.48</v>
      </c>
      <c r="K91" s="3">
        <v>-88111.1</v>
      </c>
      <c r="L91" s="95"/>
    </row>
    <row r="92" spans="1:12" x14ac:dyDescent="0.3">
      <c r="A92" s="93" t="s">
        <v>482</v>
      </c>
      <c r="B92" s="80" t="s">
        <v>348</v>
      </c>
      <c r="C92" s="81"/>
      <c r="D92" s="81"/>
      <c r="E92" s="81"/>
      <c r="F92" s="81"/>
      <c r="G92" s="94" t="s">
        <v>483</v>
      </c>
      <c r="H92" s="3">
        <v>-13025295.83</v>
      </c>
      <c r="I92" s="3">
        <v>0</v>
      </c>
      <c r="J92" s="3">
        <v>468371.56</v>
      </c>
      <c r="K92" s="3">
        <v>-13493667.390000001</v>
      </c>
      <c r="L92" s="95"/>
    </row>
    <row r="93" spans="1:12" x14ac:dyDescent="0.3">
      <c r="A93" s="93" t="s">
        <v>484</v>
      </c>
      <c r="B93" s="80" t="s">
        <v>348</v>
      </c>
      <c r="C93" s="81"/>
      <c r="D93" s="81"/>
      <c r="E93" s="81"/>
      <c r="F93" s="81"/>
      <c r="G93" s="94" t="s">
        <v>485</v>
      </c>
      <c r="H93" s="3">
        <v>-168623.14</v>
      </c>
      <c r="I93" s="3">
        <v>0</v>
      </c>
      <c r="J93" s="3">
        <v>516.25</v>
      </c>
      <c r="K93" s="3">
        <v>-169139.39</v>
      </c>
      <c r="L93" s="95"/>
    </row>
    <row r="94" spans="1:12" x14ac:dyDescent="0.3">
      <c r="A94" s="93" t="s">
        <v>486</v>
      </c>
      <c r="B94" s="80" t="s">
        <v>348</v>
      </c>
      <c r="C94" s="81"/>
      <c r="D94" s="81"/>
      <c r="E94" s="81"/>
      <c r="F94" s="81"/>
      <c r="G94" s="94" t="s">
        <v>442</v>
      </c>
      <c r="H94" s="3">
        <v>-269438.27</v>
      </c>
      <c r="I94" s="3">
        <v>0</v>
      </c>
      <c r="J94" s="3">
        <v>244.74</v>
      </c>
      <c r="K94" s="3">
        <v>-269683.01</v>
      </c>
      <c r="L94" s="95"/>
    </row>
    <row r="95" spans="1:12" x14ac:dyDescent="0.3">
      <c r="A95" s="93" t="s">
        <v>487</v>
      </c>
      <c r="B95" s="80" t="s">
        <v>348</v>
      </c>
      <c r="C95" s="81"/>
      <c r="D95" s="81"/>
      <c r="E95" s="81"/>
      <c r="F95" s="81"/>
      <c r="G95" s="94" t="s">
        <v>488</v>
      </c>
      <c r="H95" s="3">
        <v>-25071.58</v>
      </c>
      <c r="I95" s="3">
        <v>0</v>
      </c>
      <c r="J95" s="3">
        <v>836.2</v>
      </c>
      <c r="K95" s="3">
        <v>-25907.78</v>
      </c>
      <c r="L95" s="95"/>
    </row>
    <row r="96" spans="1:12" x14ac:dyDescent="0.3">
      <c r="A96" s="96" t="s">
        <v>348</v>
      </c>
      <c r="B96" s="80" t="s">
        <v>348</v>
      </c>
      <c r="C96" s="81"/>
      <c r="D96" s="81"/>
      <c r="E96" s="81"/>
      <c r="F96" s="81"/>
      <c r="G96" s="97" t="s">
        <v>348</v>
      </c>
      <c r="H96" s="2"/>
      <c r="I96" s="2"/>
      <c r="J96" s="2"/>
      <c r="K96" s="2"/>
      <c r="L96" s="98"/>
    </row>
    <row r="97" spans="1:12" x14ac:dyDescent="0.3">
      <c r="A97" s="88" t="s">
        <v>489</v>
      </c>
      <c r="B97" s="80" t="s">
        <v>348</v>
      </c>
      <c r="C97" s="81"/>
      <c r="D97" s="81"/>
      <c r="E97" s="89" t="s">
        <v>490</v>
      </c>
      <c r="F97" s="90"/>
      <c r="G97" s="90"/>
      <c r="H97" s="1">
        <v>692922.69</v>
      </c>
      <c r="I97" s="1">
        <v>0</v>
      </c>
      <c r="J97" s="1">
        <v>0</v>
      </c>
      <c r="K97" s="1">
        <v>692922.69</v>
      </c>
      <c r="L97" s="91"/>
    </row>
    <row r="98" spans="1:12" x14ac:dyDescent="0.3">
      <c r="A98" s="88" t="s">
        <v>491</v>
      </c>
      <c r="B98" s="80" t="s">
        <v>348</v>
      </c>
      <c r="C98" s="81"/>
      <c r="D98" s="81"/>
      <c r="E98" s="81"/>
      <c r="F98" s="89" t="s">
        <v>490</v>
      </c>
      <c r="G98" s="90"/>
      <c r="H98" s="1">
        <v>692922.69</v>
      </c>
      <c r="I98" s="1">
        <v>0</v>
      </c>
      <c r="J98" s="1">
        <v>0</v>
      </c>
      <c r="K98" s="1">
        <v>692922.69</v>
      </c>
      <c r="L98" s="91"/>
    </row>
    <row r="99" spans="1:12" x14ac:dyDescent="0.3">
      <c r="A99" s="93" t="s">
        <v>492</v>
      </c>
      <c r="B99" s="80" t="s">
        <v>348</v>
      </c>
      <c r="C99" s="81"/>
      <c r="D99" s="81"/>
      <c r="E99" s="81"/>
      <c r="F99" s="81"/>
      <c r="G99" s="94" t="s">
        <v>493</v>
      </c>
      <c r="H99" s="3">
        <v>692922.69</v>
      </c>
      <c r="I99" s="3">
        <v>0</v>
      </c>
      <c r="J99" s="3">
        <v>0</v>
      </c>
      <c r="K99" s="3">
        <v>692922.69</v>
      </c>
      <c r="L99" s="95"/>
    </row>
    <row r="100" spans="1:12" x14ac:dyDescent="0.3">
      <c r="A100" s="96" t="s">
        <v>348</v>
      </c>
      <c r="B100" s="80" t="s">
        <v>348</v>
      </c>
      <c r="C100" s="81"/>
      <c r="D100" s="81"/>
      <c r="E100" s="81"/>
      <c r="F100" s="81"/>
      <c r="G100" s="97" t="s">
        <v>348</v>
      </c>
      <c r="H100" s="2"/>
      <c r="I100" s="2"/>
      <c r="J100" s="2"/>
      <c r="K100" s="2"/>
      <c r="L100" s="98"/>
    </row>
    <row r="101" spans="1:12" x14ac:dyDescent="0.3">
      <c r="A101" s="88" t="s">
        <v>494</v>
      </c>
      <c r="B101" s="80" t="s">
        <v>348</v>
      </c>
      <c r="C101" s="81"/>
      <c r="D101" s="81"/>
      <c r="E101" s="89" t="s">
        <v>495</v>
      </c>
      <c r="F101" s="90"/>
      <c r="G101" s="90"/>
      <c r="H101" s="1">
        <v>-243612.59</v>
      </c>
      <c r="I101" s="1">
        <v>0</v>
      </c>
      <c r="J101" s="1">
        <v>8433.24</v>
      </c>
      <c r="K101" s="1">
        <v>-252045.83</v>
      </c>
      <c r="L101" s="91"/>
    </row>
    <row r="102" spans="1:12" x14ac:dyDescent="0.3">
      <c r="A102" s="88" t="s">
        <v>496</v>
      </c>
      <c r="B102" s="80" t="s">
        <v>348</v>
      </c>
      <c r="C102" s="81"/>
      <c r="D102" s="81"/>
      <c r="E102" s="81"/>
      <c r="F102" s="89" t="s">
        <v>497</v>
      </c>
      <c r="G102" s="90"/>
      <c r="H102" s="1">
        <v>-243612.59</v>
      </c>
      <c r="I102" s="1">
        <v>0</v>
      </c>
      <c r="J102" s="1">
        <v>8433.24</v>
      </c>
      <c r="K102" s="1">
        <v>-252045.83</v>
      </c>
      <c r="L102" s="91"/>
    </row>
    <row r="103" spans="1:12" x14ac:dyDescent="0.3">
      <c r="A103" s="93" t="s">
        <v>498</v>
      </c>
      <c r="B103" s="80" t="s">
        <v>348</v>
      </c>
      <c r="C103" s="81"/>
      <c r="D103" s="81"/>
      <c r="E103" s="81"/>
      <c r="F103" s="81"/>
      <c r="G103" s="94" t="s">
        <v>499</v>
      </c>
      <c r="H103" s="3">
        <v>-243612.59</v>
      </c>
      <c r="I103" s="3">
        <v>0</v>
      </c>
      <c r="J103" s="3">
        <v>8433.24</v>
      </c>
      <c r="K103" s="3">
        <v>-252045.83</v>
      </c>
      <c r="L103" s="95"/>
    </row>
    <row r="104" spans="1:12" x14ac:dyDescent="0.3">
      <c r="A104" s="88" t="s">
        <v>348</v>
      </c>
      <c r="B104" s="80" t="s">
        <v>348</v>
      </c>
      <c r="C104" s="81"/>
      <c r="D104" s="81"/>
      <c r="E104" s="89" t="s">
        <v>348</v>
      </c>
      <c r="F104" s="90"/>
      <c r="G104" s="90"/>
      <c r="H104" s="6"/>
      <c r="I104" s="6"/>
      <c r="J104" s="6"/>
      <c r="K104" s="6"/>
      <c r="L104" s="90"/>
    </row>
    <row r="105" spans="1:12" x14ac:dyDescent="0.3">
      <c r="A105" s="88" t="s">
        <v>49</v>
      </c>
      <c r="B105" s="89" t="s">
        <v>500</v>
      </c>
      <c r="C105" s="90"/>
      <c r="D105" s="90"/>
      <c r="E105" s="90"/>
      <c r="F105" s="90"/>
      <c r="G105" s="90"/>
      <c r="H105" s="1">
        <v>64910552.460000001</v>
      </c>
      <c r="I105" s="1">
        <v>15129351.369999999</v>
      </c>
      <c r="J105" s="1">
        <v>13127113.07</v>
      </c>
      <c r="K105" s="1">
        <v>62908314.159999996</v>
      </c>
      <c r="L105" s="91"/>
    </row>
    <row r="106" spans="1:12" x14ac:dyDescent="0.3">
      <c r="A106" s="88" t="s">
        <v>501</v>
      </c>
      <c r="B106" s="92" t="s">
        <v>348</v>
      </c>
      <c r="C106" s="89" t="s">
        <v>502</v>
      </c>
      <c r="D106" s="90"/>
      <c r="E106" s="90"/>
      <c r="F106" s="90"/>
      <c r="G106" s="90"/>
      <c r="H106" s="1">
        <v>50679092.460000001</v>
      </c>
      <c r="I106" s="1">
        <v>14383483.810000001</v>
      </c>
      <c r="J106" s="1">
        <v>12674019.24</v>
      </c>
      <c r="K106" s="1">
        <v>48969627.890000001</v>
      </c>
      <c r="L106" s="91"/>
    </row>
    <row r="107" spans="1:12" x14ac:dyDescent="0.3">
      <c r="A107" s="88" t="s">
        <v>503</v>
      </c>
      <c r="B107" s="80" t="s">
        <v>348</v>
      </c>
      <c r="C107" s="81"/>
      <c r="D107" s="89" t="s">
        <v>504</v>
      </c>
      <c r="E107" s="90"/>
      <c r="F107" s="90"/>
      <c r="G107" s="90"/>
      <c r="H107" s="1">
        <v>6535510.3300000001</v>
      </c>
      <c r="I107" s="1">
        <v>10449672.789999999</v>
      </c>
      <c r="J107" s="1">
        <v>8788470.6600000001</v>
      </c>
      <c r="K107" s="1">
        <v>4874308.2</v>
      </c>
      <c r="L107" s="91"/>
    </row>
    <row r="108" spans="1:12" x14ac:dyDescent="0.3">
      <c r="A108" s="88" t="s">
        <v>505</v>
      </c>
      <c r="B108" s="80" t="s">
        <v>348</v>
      </c>
      <c r="C108" s="81"/>
      <c r="D108" s="81"/>
      <c r="E108" s="89" t="s">
        <v>506</v>
      </c>
      <c r="F108" s="90"/>
      <c r="G108" s="90"/>
      <c r="H108" s="1">
        <v>4221898.5999999996</v>
      </c>
      <c r="I108" s="1">
        <v>6703952.3399999999</v>
      </c>
      <c r="J108" s="1">
        <v>5953320.4500000002</v>
      </c>
      <c r="K108" s="1">
        <v>3471266.71</v>
      </c>
      <c r="L108" s="91"/>
    </row>
    <row r="109" spans="1:12" x14ac:dyDescent="0.3">
      <c r="A109" s="88" t="s">
        <v>507</v>
      </c>
      <c r="B109" s="80" t="s">
        <v>348</v>
      </c>
      <c r="C109" s="81"/>
      <c r="D109" s="81"/>
      <c r="E109" s="81"/>
      <c r="F109" s="89" t="s">
        <v>506</v>
      </c>
      <c r="G109" s="90"/>
      <c r="H109" s="1">
        <v>4221898.5999999996</v>
      </c>
      <c r="I109" s="1">
        <v>6703952.3399999999</v>
      </c>
      <c r="J109" s="1">
        <v>5953320.4500000002</v>
      </c>
      <c r="K109" s="1">
        <v>3471266.71</v>
      </c>
      <c r="L109" s="91"/>
    </row>
    <row r="110" spans="1:12" x14ac:dyDescent="0.3">
      <c r="A110" s="93" t="s">
        <v>508</v>
      </c>
      <c r="B110" s="80" t="s">
        <v>348</v>
      </c>
      <c r="C110" s="81"/>
      <c r="D110" s="81"/>
      <c r="E110" s="81"/>
      <c r="F110" s="81"/>
      <c r="G110" s="94" t="s">
        <v>509</v>
      </c>
      <c r="H110" s="3">
        <v>0</v>
      </c>
      <c r="I110" s="3">
        <v>2091140.25</v>
      </c>
      <c r="J110" s="3">
        <v>2091140.25</v>
      </c>
      <c r="K110" s="3">
        <v>0</v>
      </c>
      <c r="L110" s="95"/>
    </row>
    <row r="111" spans="1:12" x14ac:dyDescent="0.3">
      <c r="A111" s="93" t="s">
        <v>510</v>
      </c>
      <c r="B111" s="80" t="s">
        <v>348</v>
      </c>
      <c r="C111" s="81"/>
      <c r="D111" s="81"/>
      <c r="E111" s="81"/>
      <c r="F111" s="81"/>
      <c r="G111" s="94" t="s">
        <v>511</v>
      </c>
      <c r="H111" s="3">
        <v>3993716.84</v>
      </c>
      <c r="I111" s="3">
        <v>3993716.84</v>
      </c>
      <c r="J111" s="3">
        <v>3089591.48</v>
      </c>
      <c r="K111" s="3">
        <v>3089591.48</v>
      </c>
      <c r="L111" s="95"/>
    </row>
    <row r="112" spans="1:12" x14ac:dyDescent="0.3">
      <c r="A112" s="93" t="s">
        <v>512</v>
      </c>
      <c r="B112" s="80" t="s">
        <v>348</v>
      </c>
      <c r="C112" s="81"/>
      <c r="D112" s="81"/>
      <c r="E112" s="81"/>
      <c r="F112" s="81"/>
      <c r="G112" s="94" t="s">
        <v>513</v>
      </c>
      <c r="H112" s="3">
        <v>0</v>
      </c>
      <c r="I112" s="3">
        <v>0</v>
      </c>
      <c r="J112" s="3">
        <v>162966.93</v>
      </c>
      <c r="K112" s="3">
        <v>162966.93</v>
      </c>
      <c r="L112" s="95"/>
    </row>
    <row r="113" spans="1:12" x14ac:dyDescent="0.3">
      <c r="A113" s="93" t="s">
        <v>514</v>
      </c>
      <c r="B113" s="80" t="s">
        <v>348</v>
      </c>
      <c r="C113" s="81"/>
      <c r="D113" s="81"/>
      <c r="E113" s="81"/>
      <c r="F113" s="81"/>
      <c r="G113" s="94" t="s">
        <v>515</v>
      </c>
      <c r="H113" s="3">
        <v>0</v>
      </c>
      <c r="I113" s="3">
        <v>5894.71</v>
      </c>
      <c r="J113" s="3">
        <v>5894.71</v>
      </c>
      <c r="K113" s="3">
        <v>0</v>
      </c>
      <c r="L113" s="95"/>
    </row>
    <row r="114" spans="1:12" x14ac:dyDescent="0.3">
      <c r="A114" s="93" t="s">
        <v>516</v>
      </c>
      <c r="B114" s="80" t="s">
        <v>348</v>
      </c>
      <c r="C114" s="81"/>
      <c r="D114" s="81"/>
      <c r="E114" s="81"/>
      <c r="F114" s="81"/>
      <c r="G114" s="94" t="s">
        <v>517</v>
      </c>
      <c r="H114" s="3">
        <v>0</v>
      </c>
      <c r="I114" s="3">
        <v>8456.4699999999993</v>
      </c>
      <c r="J114" s="3">
        <v>8456.4699999999993</v>
      </c>
      <c r="K114" s="3">
        <v>0</v>
      </c>
      <c r="L114" s="95"/>
    </row>
    <row r="115" spans="1:12" x14ac:dyDescent="0.3">
      <c r="A115" s="93" t="s">
        <v>518</v>
      </c>
      <c r="B115" s="80" t="s">
        <v>348</v>
      </c>
      <c r="C115" s="81"/>
      <c r="D115" s="81"/>
      <c r="E115" s="81"/>
      <c r="F115" s="81"/>
      <c r="G115" s="94" t="s">
        <v>519</v>
      </c>
      <c r="H115" s="3">
        <v>228181.76000000001</v>
      </c>
      <c r="I115" s="3">
        <v>604744.06999999995</v>
      </c>
      <c r="J115" s="3">
        <v>595270.61</v>
      </c>
      <c r="K115" s="3">
        <v>218708.3</v>
      </c>
      <c r="L115" s="95"/>
    </row>
    <row r="116" spans="1:12" x14ac:dyDescent="0.3">
      <c r="A116" s="96" t="s">
        <v>348</v>
      </c>
      <c r="B116" s="80" t="s">
        <v>348</v>
      </c>
      <c r="C116" s="81"/>
      <c r="D116" s="81"/>
      <c r="E116" s="81"/>
      <c r="F116" s="81"/>
      <c r="G116" s="97" t="s">
        <v>348</v>
      </c>
      <c r="H116" s="2"/>
      <c r="I116" s="2"/>
      <c r="J116" s="2"/>
      <c r="K116" s="2"/>
      <c r="L116" s="98"/>
    </row>
    <row r="117" spans="1:12" x14ac:dyDescent="0.3">
      <c r="A117" s="88" t="s">
        <v>520</v>
      </c>
      <c r="B117" s="80" t="s">
        <v>348</v>
      </c>
      <c r="C117" s="81"/>
      <c r="D117" s="81"/>
      <c r="E117" s="89" t="s">
        <v>521</v>
      </c>
      <c r="F117" s="90"/>
      <c r="G117" s="90"/>
      <c r="H117" s="1">
        <v>1214479.0900000001</v>
      </c>
      <c r="I117" s="1">
        <v>1221592.28</v>
      </c>
      <c r="J117" s="1">
        <v>866266.9</v>
      </c>
      <c r="K117" s="1">
        <v>859153.71</v>
      </c>
      <c r="L117" s="91"/>
    </row>
    <row r="118" spans="1:12" x14ac:dyDescent="0.3">
      <c r="A118" s="88" t="s">
        <v>522</v>
      </c>
      <c r="B118" s="80" t="s">
        <v>348</v>
      </c>
      <c r="C118" s="81"/>
      <c r="D118" s="81"/>
      <c r="E118" s="81"/>
      <c r="F118" s="89" t="s">
        <v>521</v>
      </c>
      <c r="G118" s="90"/>
      <c r="H118" s="1">
        <v>1214479.0900000001</v>
      </c>
      <c r="I118" s="1">
        <v>1221592.28</v>
      </c>
      <c r="J118" s="1">
        <v>866266.9</v>
      </c>
      <c r="K118" s="1">
        <v>859153.71</v>
      </c>
      <c r="L118" s="91"/>
    </row>
    <row r="119" spans="1:12" x14ac:dyDescent="0.3">
      <c r="A119" s="93" t="s">
        <v>523</v>
      </c>
      <c r="B119" s="80" t="s">
        <v>348</v>
      </c>
      <c r="C119" s="81"/>
      <c r="D119" s="81"/>
      <c r="E119" s="81"/>
      <c r="F119" s="81"/>
      <c r="G119" s="94" t="s">
        <v>524</v>
      </c>
      <c r="H119" s="3">
        <v>889054.8</v>
      </c>
      <c r="I119" s="3">
        <v>896167.99</v>
      </c>
      <c r="J119" s="3">
        <v>685431.96</v>
      </c>
      <c r="K119" s="3">
        <v>678318.77</v>
      </c>
      <c r="L119" s="95"/>
    </row>
    <row r="120" spans="1:12" x14ac:dyDescent="0.3">
      <c r="A120" s="93" t="s">
        <v>525</v>
      </c>
      <c r="B120" s="80" t="s">
        <v>348</v>
      </c>
      <c r="C120" s="81"/>
      <c r="D120" s="81"/>
      <c r="E120" s="81"/>
      <c r="F120" s="81"/>
      <c r="G120" s="94" t="s">
        <v>526</v>
      </c>
      <c r="H120" s="3">
        <v>270474.46999999997</v>
      </c>
      <c r="I120" s="3">
        <v>270474.46999999997</v>
      </c>
      <c r="J120" s="3">
        <v>157883.39000000001</v>
      </c>
      <c r="K120" s="3">
        <v>157883.39000000001</v>
      </c>
      <c r="L120" s="95"/>
    </row>
    <row r="121" spans="1:12" x14ac:dyDescent="0.3">
      <c r="A121" s="93" t="s">
        <v>527</v>
      </c>
      <c r="B121" s="80" t="s">
        <v>348</v>
      </c>
      <c r="C121" s="81"/>
      <c r="D121" s="81"/>
      <c r="E121" s="81"/>
      <c r="F121" s="81"/>
      <c r="G121" s="94" t="s">
        <v>528</v>
      </c>
      <c r="H121" s="3">
        <v>33662.81</v>
      </c>
      <c r="I121" s="3">
        <v>33662.81</v>
      </c>
      <c r="J121" s="3">
        <v>19469.13</v>
      </c>
      <c r="K121" s="3">
        <v>19469.13</v>
      </c>
      <c r="L121" s="95"/>
    </row>
    <row r="122" spans="1:12" x14ac:dyDescent="0.3">
      <c r="A122" s="93" t="s">
        <v>529</v>
      </c>
      <c r="B122" s="80" t="s">
        <v>348</v>
      </c>
      <c r="C122" s="81"/>
      <c r="D122" s="81"/>
      <c r="E122" s="81"/>
      <c r="F122" s="81"/>
      <c r="G122" s="94" t="s">
        <v>530</v>
      </c>
      <c r="H122" s="3">
        <v>21287.01</v>
      </c>
      <c r="I122" s="3">
        <v>21287.01</v>
      </c>
      <c r="J122" s="3">
        <v>3482.42</v>
      </c>
      <c r="K122" s="3">
        <v>3482.42</v>
      </c>
      <c r="L122" s="95"/>
    </row>
    <row r="123" spans="1:12" x14ac:dyDescent="0.3">
      <c r="A123" s="96" t="s">
        <v>348</v>
      </c>
      <c r="B123" s="80" t="s">
        <v>348</v>
      </c>
      <c r="C123" s="81"/>
      <c r="D123" s="81"/>
      <c r="E123" s="81"/>
      <c r="F123" s="81"/>
      <c r="G123" s="97" t="s">
        <v>348</v>
      </c>
      <c r="H123" s="2"/>
      <c r="I123" s="2"/>
      <c r="J123" s="2"/>
      <c r="K123" s="2"/>
      <c r="L123" s="98"/>
    </row>
    <row r="124" spans="1:12" x14ac:dyDescent="0.3">
      <c r="A124" s="88" t="s">
        <v>531</v>
      </c>
      <c r="B124" s="80" t="s">
        <v>348</v>
      </c>
      <c r="C124" s="81"/>
      <c r="D124" s="81"/>
      <c r="E124" s="89" t="s">
        <v>532</v>
      </c>
      <c r="F124" s="90"/>
      <c r="G124" s="90"/>
      <c r="H124" s="1">
        <v>513317.39</v>
      </c>
      <c r="I124" s="1">
        <v>556908.24</v>
      </c>
      <c r="J124" s="1">
        <v>258143.48</v>
      </c>
      <c r="K124" s="1">
        <v>214552.63</v>
      </c>
      <c r="L124" s="91"/>
    </row>
    <row r="125" spans="1:12" x14ac:dyDescent="0.3">
      <c r="A125" s="88" t="s">
        <v>533</v>
      </c>
      <c r="B125" s="80" t="s">
        <v>348</v>
      </c>
      <c r="C125" s="81"/>
      <c r="D125" s="81"/>
      <c r="E125" s="81"/>
      <c r="F125" s="89" t="s">
        <v>532</v>
      </c>
      <c r="G125" s="90"/>
      <c r="H125" s="1">
        <v>513317.39</v>
      </c>
      <c r="I125" s="1">
        <v>556908.24</v>
      </c>
      <c r="J125" s="1">
        <v>258143.48</v>
      </c>
      <c r="K125" s="1">
        <v>214552.63</v>
      </c>
      <c r="L125" s="91"/>
    </row>
    <row r="126" spans="1:12" x14ac:dyDescent="0.3">
      <c r="A126" s="93" t="s">
        <v>534</v>
      </c>
      <c r="B126" s="80" t="s">
        <v>348</v>
      </c>
      <c r="C126" s="81"/>
      <c r="D126" s="81"/>
      <c r="E126" s="81"/>
      <c r="F126" s="81"/>
      <c r="G126" s="94" t="s">
        <v>535</v>
      </c>
      <c r="H126" s="3">
        <v>367721.51</v>
      </c>
      <c r="I126" s="3">
        <v>425455.04</v>
      </c>
      <c r="J126" s="3">
        <v>142839.37</v>
      </c>
      <c r="K126" s="3">
        <v>85105.84</v>
      </c>
      <c r="L126" s="95"/>
    </row>
    <row r="127" spans="1:12" x14ac:dyDescent="0.3">
      <c r="A127" s="93" t="s">
        <v>536</v>
      </c>
      <c r="B127" s="80" t="s">
        <v>348</v>
      </c>
      <c r="C127" s="81"/>
      <c r="D127" s="81"/>
      <c r="E127" s="81"/>
      <c r="F127" s="81"/>
      <c r="G127" s="94" t="s">
        <v>537</v>
      </c>
      <c r="H127" s="3">
        <v>1211.28</v>
      </c>
      <c r="I127" s="3">
        <v>1211.28</v>
      </c>
      <c r="J127" s="3">
        <v>979.86</v>
      </c>
      <c r="K127" s="3">
        <v>979.86</v>
      </c>
      <c r="L127" s="95"/>
    </row>
    <row r="128" spans="1:12" x14ac:dyDescent="0.3">
      <c r="A128" s="93" t="s">
        <v>538</v>
      </c>
      <c r="B128" s="80" t="s">
        <v>348</v>
      </c>
      <c r="C128" s="81"/>
      <c r="D128" s="81"/>
      <c r="E128" s="81"/>
      <c r="F128" s="81"/>
      <c r="G128" s="94" t="s">
        <v>539</v>
      </c>
      <c r="H128" s="3">
        <v>6150.84</v>
      </c>
      <c r="I128" s="3">
        <v>6001.33</v>
      </c>
      <c r="J128" s="3">
        <v>2750.44</v>
      </c>
      <c r="K128" s="3">
        <v>2899.95</v>
      </c>
      <c r="L128" s="95"/>
    </row>
    <row r="129" spans="1:12" x14ac:dyDescent="0.3">
      <c r="A129" s="93" t="s">
        <v>540</v>
      </c>
      <c r="B129" s="80" t="s">
        <v>348</v>
      </c>
      <c r="C129" s="81"/>
      <c r="D129" s="81"/>
      <c r="E129" s="81"/>
      <c r="F129" s="81"/>
      <c r="G129" s="94" t="s">
        <v>541</v>
      </c>
      <c r="H129" s="3">
        <v>41566.839999999997</v>
      </c>
      <c r="I129" s="3">
        <v>27573.65</v>
      </c>
      <c r="J129" s="3">
        <v>11892.56</v>
      </c>
      <c r="K129" s="3">
        <v>25885.75</v>
      </c>
      <c r="L129" s="95"/>
    </row>
    <row r="130" spans="1:12" x14ac:dyDescent="0.3">
      <c r="A130" s="93" t="s">
        <v>542</v>
      </c>
      <c r="B130" s="80" t="s">
        <v>348</v>
      </c>
      <c r="C130" s="81"/>
      <c r="D130" s="81"/>
      <c r="E130" s="81"/>
      <c r="F130" s="81"/>
      <c r="G130" s="94" t="s">
        <v>543</v>
      </c>
      <c r="H130" s="3">
        <v>55756.32</v>
      </c>
      <c r="I130" s="3">
        <v>55756.32</v>
      </c>
      <c r="J130" s="3">
        <v>39998.76</v>
      </c>
      <c r="K130" s="3">
        <v>39998.76</v>
      </c>
      <c r="L130" s="95"/>
    </row>
    <row r="131" spans="1:12" x14ac:dyDescent="0.3">
      <c r="A131" s="93" t="s">
        <v>544</v>
      </c>
      <c r="B131" s="80" t="s">
        <v>348</v>
      </c>
      <c r="C131" s="81"/>
      <c r="D131" s="81"/>
      <c r="E131" s="81"/>
      <c r="F131" s="81"/>
      <c r="G131" s="94" t="s">
        <v>545</v>
      </c>
      <c r="H131" s="3">
        <v>20629.650000000001</v>
      </c>
      <c r="I131" s="3">
        <v>20629.669999999998</v>
      </c>
      <c r="J131" s="3">
        <v>41195.24</v>
      </c>
      <c r="K131" s="3">
        <v>41195.22</v>
      </c>
      <c r="L131" s="95"/>
    </row>
    <row r="132" spans="1:12" x14ac:dyDescent="0.3">
      <c r="A132" s="93" t="s">
        <v>546</v>
      </c>
      <c r="B132" s="80" t="s">
        <v>348</v>
      </c>
      <c r="C132" s="81"/>
      <c r="D132" s="81"/>
      <c r="E132" s="81"/>
      <c r="F132" s="81"/>
      <c r="G132" s="94" t="s">
        <v>547</v>
      </c>
      <c r="H132" s="3">
        <v>2868.64</v>
      </c>
      <c r="I132" s="3">
        <v>2868.64</v>
      </c>
      <c r="J132" s="3">
        <v>561.62</v>
      </c>
      <c r="K132" s="3">
        <v>561.62</v>
      </c>
      <c r="L132" s="95"/>
    </row>
    <row r="133" spans="1:12" x14ac:dyDescent="0.3">
      <c r="A133" s="93" t="s">
        <v>548</v>
      </c>
      <c r="B133" s="80" t="s">
        <v>348</v>
      </c>
      <c r="C133" s="81"/>
      <c r="D133" s="81"/>
      <c r="E133" s="81"/>
      <c r="F133" s="81"/>
      <c r="G133" s="94" t="s">
        <v>549</v>
      </c>
      <c r="H133" s="3">
        <v>17412.310000000001</v>
      </c>
      <c r="I133" s="3">
        <v>17412.310000000001</v>
      </c>
      <c r="J133" s="3">
        <v>17925.63</v>
      </c>
      <c r="K133" s="3">
        <v>17925.63</v>
      </c>
      <c r="L133" s="95"/>
    </row>
    <row r="134" spans="1:12" x14ac:dyDescent="0.3">
      <c r="A134" s="96" t="s">
        <v>348</v>
      </c>
      <c r="B134" s="80" t="s">
        <v>348</v>
      </c>
      <c r="C134" s="81"/>
      <c r="D134" s="81"/>
      <c r="E134" s="81"/>
      <c r="F134" s="81"/>
      <c r="G134" s="97" t="s">
        <v>348</v>
      </c>
      <c r="H134" s="2"/>
      <c r="I134" s="2"/>
      <c r="J134" s="2"/>
      <c r="K134" s="2"/>
      <c r="L134" s="98"/>
    </row>
    <row r="135" spans="1:12" x14ac:dyDescent="0.3">
      <c r="A135" s="88" t="s">
        <v>550</v>
      </c>
      <c r="B135" s="80" t="s">
        <v>348</v>
      </c>
      <c r="C135" s="81"/>
      <c r="D135" s="81"/>
      <c r="E135" s="89" t="s">
        <v>551</v>
      </c>
      <c r="F135" s="90"/>
      <c r="G135" s="90"/>
      <c r="H135" s="1">
        <v>585815.25</v>
      </c>
      <c r="I135" s="1">
        <v>1967219.93</v>
      </c>
      <c r="J135" s="1">
        <v>1710739.83</v>
      </c>
      <c r="K135" s="1">
        <v>329335.15000000002</v>
      </c>
      <c r="L135" s="91"/>
    </row>
    <row r="136" spans="1:12" x14ac:dyDescent="0.3">
      <c r="A136" s="88" t="s">
        <v>552</v>
      </c>
      <c r="B136" s="80" t="s">
        <v>348</v>
      </c>
      <c r="C136" s="81"/>
      <c r="D136" s="81"/>
      <c r="E136" s="81"/>
      <c r="F136" s="89" t="s">
        <v>551</v>
      </c>
      <c r="G136" s="90"/>
      <c r="H136" s="1">
        <v>585815.25</v>
      </c>
      <c r="I136" s="1">
        <v>1967219.93</v>
      </c>
      <c r="J136" s="1">
        <v>1710739.83</v>
      </c>
      <c r="K136" s="1">
        <v>329335.15000000002</v>
      </c>
      <c r="L136" s="91"/>
    </row>
    <row r="137" spans="1:12" x14ac:dyDescent="0.3">
      <c r="A137" s="93" t="s">
        <v>553</v>
      </c>
      <c r="B137" s="80" t="s">
        <v>348</v>
      </c>
      <c r="C137" s="81"/>
      <c r="D137" s="81"/>
      <c r="E137" s="81"/>
      <c r="F137" s="81"/>
      <c r="G137" s="94" t="s">
        <v>554</v>
      </c>
      <c r="H137" s="3">
        <v>585815.25</v>
      </c>
      <c r="I137" s="3">
        <v>1967219.93</v>
      </c>
      <c r="J137" s="3">
        <v>1538747.3</v>
      </c>
      <c r="K137" s="3">
        <v>157342.62</v>
      </c>
      <c r="L137" s="95"/>
    </row>
    <row r="138" spans="1:12" x14ac:dyDescent="0.3">
      <c r="A138" s="93" t="s">
        <v>891</v>
      </c>
      <c r="B138" s="80" t="s">
        <v>348</v>
      </c>
      <c r="C138" s="81"/>
      <c r="D138" s="81"/>
      <c r="E138" s="81"/>
      <c r="F138" s="81"/>
      <c r="G138" s="94" t="s">
        <v>892</v>
      </c>
      <c r="H138" s="3">
        <v>0</v>
      </c>
      <c r="I138" s="3">
        <v>0</v>
      </c>
      <c r="J138" s="3">
        <v>171992.53</v>
      </c>
      <c r="K138" s="3">
        <v>171992.53</v>
      </c>
      <c r="L138" s="95"/>
    </row>
    <row r="140" spans="1:12" x14ac:dyDescent="0.3">
      <c r="A140" s="88" t="s">
        <v>555</v>
      </c>
      <c r="B140" s="80" t="s">
        <v>348</v>
      </c>
      <c r="C140" s="81"/>
      <c r="D140" s="89" t="s">
        <v>556</v>
      </c>
      <c r="E140" s="90"/>
      <c r="F140" s="90"/>
      <c r="G140" s="90"/>
      <c r="H140" s="1">
        <v>44143582.130000003</v>
      </c>
      <c r="I140" s="1">
        <v>3933811.02</v>
      </c>
      <c r="J140" s="1">
        <v>3885548.58</v>
      </c>
      <c r="K140" s="1">
        <v>44095319.689999998</v>
      </c>
      <c r="L140" s="91"/>
    </row>
    <row r="141" spans="1:12" x14ac:dyDescent="0.3">
      <c r="A141" s="88" t="s">
        <v>557</v>
      </c>
      <c r="B141" s="80" t="s">
        <v>348</v>
      </c>
      <c r="C141" s="81"/>
      <c r="D141" s="81"/>
      <c r="E141" s="89" t="s">
        <v>556</v>
      </c>
      <c r="F141" s="90"/>
      <c r="G141" s="90"/>
      <c r="H141" s="1">
        <v>44143582.130000003</v>
      </c>
      <c r="I141" s="1">
        <v>3933811.02</v>
      </c>
      <c r="J141" s="1">
        <v>3885548.58</v>
      </c>
      <c r="K141" s="1">
        <v>44095319.689999998</v>
      </c>
      <c r="L141" s="91"/>
    </row>
    <row r="142" spans="1:12" x14ac:dyDescent="0.3">
      <c r="A142" s="88" t="s">
        <v>558</v>
      </c>
      <c r="B142" s="80" t="s">
        <v>348</v>
      </c>
      <c r="C142" s="81"/>
      <c r="D142" s="81"/>
      <c r="E142" s="81"/>
      <c r="F142" s="89" t="s">
        <v>556</v>
      </c>
      <c r="G142" s="90"/>
      <c r="H142" s="1">
        <v>44143582.130000003</v>
      </c>
      <c r="I142" s="1">
        <v>3933811.02</v>
      </c>
      <c r="J142" s="1">
        <v>3885548.58</v>
      </c>
      <c r="K142" s="1">
        <v>44095319.689999998</v>
      </c>
      <c r="L142" s="91"/>
    </row>
    <row r="143" spans="1:12" x14ac:dyDescent="0.3">
      <c r="A143" s="93" t="s">
        <v>559</v>
      </c>
      <c r="B143" s="80" t="s">
        <v>348</v>
      </c>
      <c r="C143" s="81"/>
      <c r="D143" s="81"/>
      <c r="E143" s="81"/>
      <c r="F143" s="81"/>
      <c r="G143" s="94" t="s">
        <v>560</v>
      </c>
      <c r="H143" s="3">
        <v>44143582.130000003</v>
      </c>
      <c r="I143" s="3">
        <v>3933811.02</v>
      </c>
      <c r="J143" s="3">
        <v>3885548.58</v>
      </c>
      <c r="K143" s="3">
        <v>44095319.689999998</v>
      </c>
      <c r="L143" s="95"/>
    </row>
    <row r="144" spans="1:12" x14ac:dyDescent="0.3">
      <c r="A144" s="96" t="s">
        <v>348</v>
      </c>
      <c r="B144" s="80" t="s">
        <v>348</v>
      </c>
      <c r="C144" s="81"/>
      <c r="D144" s="81"/>
      <c r="E144" s="81"/>
      <c r="F144" s="81"/>
      <c r="G144" s="97" t="s">
        <v>348</v>
      </c>
      <c r="H144" s="2"/>
      <c r="I144" s="2"/>
      <c r="J144" s="2"/>
      <c r="K144" s="2"/>
      <c r="L144" s="98"/>
    </row>
    <row r="145" spans="1:12" x14ac:dyDescent="0.3">
      <c r="A145" s="88" t="s">
        <v>561</v>
      </c>
      <c r="B145" s="92" t="s">
        <v>348</v>
      </c>
      <c r="C145" s="89" t="s">
        <v>562</v>
      </c>
      <c r="D145" s="90"/>
      <c r="E145" s="90"/>
      <c r="F145" s="90"/>
      <c r="G145" s="90"/>
      <c r="H145" s="1">
        <v>16219797</v>
      </c>
      <c r="I145" s="1">
        <v>745867.56</v>
      </c>
      <c r="J145" s="1">
        <v>453093.83</v>
      </c>
      <c r="K145" s="1">
        <v>15927023.27</v>
      </c>
      <c r="L145" s="91"/>
    </row>
    <row r="146" spans="1:12" x14ac:dyDescent="0.3">
      <c r="A146" s="88" t="s">
        <v>563</v>
      </c>
      <c r="B146" s="80" t="s">
        <v>348</v>
      </c>
      <c r="C146" s="81"/>
      <c r="D146" s="89" t="s">
        <v>564</v>
      </c>
      <c r="E146" s="90"/>
      <c r="F146" s="90"/>
      <c r="G146" s="90"/>
      <c r="H146" s="1">
        <v>16219797</v>
      </c>
      <c r="I146" s="1">
        <v>745867.56</v>
      </c>
      <c r="J146" s="1">
        <v>453093.83</v>
      </c>
      <c r="K146" s="1">
        <v>15927023.27</v>
      </c>
      <c r="L146" s="91"/>
    </row>
    <row r="147" spans="1:12" x14ac:dyDescent="0.3">
      <c r="A147" s="88" t="s">
        <v>565</v>
      </c>
      <c r="B147" s="80" t="s">
        <v>348</v>
      </c>
      <c r="C147" s="81"/>
      <c r="D147" s="81"/>
      <c r="E147" s="89" t="s">
        <v>566</v>
      </c>
      <c r="F147" s="90"/>
      <c r="G147" s="90"/>
      <c r="H147" s="1">
        <v>15580575.91</v>
      </c>
      <c r="I147" s="1">
        <v>740269.37</v>
      </c>
      <c r="J147" s="1">
        <v>295650.58</v>
      </c>
      <c r="K147" s="1">
        <v>15135957.119999999</v>
      </c>
      <c r="L147" s="91"/>
    </row>
    <row r="148" spans="1:12" x14ac:dyDescent="0.3">
      <c r="A148" s="88" t="s">
        <v>567</v>
      </c>
      <c r="B148" s="80" t="s">
        <v>348</v>
      </c>
      <c r="C148" s="81"/>
      <c r="D148" s="81"/>
      <c r="E148" s="81"/>
      <c r="F148" s="89" t="s">
        <v>566</v>
      </c>
      <c r="G148" s="90"/>
      <c r="H148" s="1">
        <v>15580575.91</v>
      </c>
      <c r="I148" s="1">
        <v>740269.37</v>
      </c>
      <c r="J148" s="1">
        <v>295650.58</v>
      </c>
      <c r="K148" s="1">
        <v>15135957.119999999</v>
      </c>
      <c r="L148" s="99"/>
    </row>
    <row r="149" spans="1:12" x14ac:dyDescent="0.3">
      <c r="A149" s="93" t="s">
        <v>568</v>
      </c>
      <c r="B149" s="80" t="s">
        <v>348</v>
      </c>
      <c r="C149" s="81"/>
      <c r="D149" s="81"/>
      <c r="E149" s="81"/>
      <c r="F149" s="81"/>
      <c r="G149" s="94" t="s">
        <v>569</v>
      </c>
      <c r="H149" s="3">
        <v>740269.37</v>
      </c>
      <c r="I149" s="3">
        <v>740269.37</v>
      </c>
      <c r="J149" s="3">
        <v>0</v>
      </c>
      <c r="K149" s="3">
        <v>0</v>
      </c>
      <c r="L149" s="95"/>
    </row>
    <row r="150" spans="1:12" x14ac:dyDescent="0.3">
      <c r="A150" s="93" t="s">
        <v>570</v>
      </c>
      <c r="B150" s="80" t="s">
        <v>348</v>
      </c>
      <c r="C150" s="81"/>
      <c r="D150" s="81"/>
      <c r="E150" s="81"/>
      <c r="F150" s="81"/>
      <c r="G150" s="94" t="s">
        <v>571</v>
      </c>
      <c r="H150" s="3">
        <v>14840306.539999999</v>
      </c>
      <c r="I150" s="3">
        <v>0</v>
      </c>
      <c r="J150" s="3">
        <v>295650.58</v>
      </c>
      <c r="K150" s="3">
        <v>15135957.119999999</v>
      </c>
      <c r="L150" s="99">
        <f>I150-J150</f>
        <v>-295650.58</v>
      </c>
    </row>
    <row r="151" spans="1:12" x14ac:dyDescent="0.3">
      <c r="A151" s="96" t="s">
        <v>348</v>
      </c>
      <c r="B151" s="80" t="s">
        <v>348</v>
      </c>
      <c r="C151" s="81"/>
      <c r="D151" s="81"/>
      <c r="E151" s="81"/>
      <c r="F151" s="81"/>
      <c r="G151" s="97" t="s">
        <v>348</v>
      </c>
      <c r="H151" s="2"/>
      <c r="I151" s="2"/>
      <c r="J151" s="2"/>
      <c r="K151" s="2"/>
      <c r="L151" s="98"/>
    </row>
    <row r="152" spans="1:12" x14ac:dyDescent="0.3">
      <c r="A152" s="88" t="s">
        <v>572</v>
      </c>
      <c r="B152" s="80" t="s">
        <v>348</v>
      </c>
      <c r="C152" s="81"/>
      <c r="D152" s="81"/>
      <c r="E152" s="89" t="s">
        <v>573</v>
      </c>
      <c r="F152" s="90"/>
      <c r="G152" s="90"/>
      <c r="H152" s="1">
        <v>114948.36</v>
      </c>
      <c r="I152" s="1">
        <v>5598.19</v>
      </c>
      <c r="J152" s="1">
        <v>0</v>
      </c>
      <c r="K152" s="1">
        <v>109350.17</v>
      </c>
      <c r="L152" s="91"/>
    </row>
    <row r="153" spans="1:12" x14ac:dyDescent="0.3">
      <c r="A153" s="88" t="s">
        <v>574</v>
      </c>
      <c r="B153" s="80" t="s">
        <v>348</v>
      </c>
      <c r="C153" s="81"/>
      <c r="D153" s="81"/>
      <c r="E153" s="81"/>
      <c r="F153" s="89" t="s">
        <v>573</v>
      </c>
      <c r="G153" s="90"/>
      <c r="H153" s="1">
        <v>114948.36</v>
      </c>
      <c r="I153" s="1">
        <v>5598.19</v>
      </c>
      <c r="J153" s="1">
        <v>0</v>
      </c>
      <c r="K153" s="1">
        <v>109350.17</v>
      </c>
      <c r="L153" s="91"/>
    </row>
    <row r="154" spans="1:12" x14ac:dyDescent="0.3">
      <c r="A154" s="93" t="s">
        <v>575</v>
      </c>
      <c r="B154" s="80" t="s">
        <v>348</v>
      </c>
      <c r="C154" s="81"/>
      <c r="D154" s="81"/>
      <c r="E154" s="81"/>
      <c r="F154" s="81"/>
      <c r="G154" s="94" t="s">
        <v>576</v>
      </c>
      <c r="H154" s="3">
        <v>114948.36</v>
      </c>
      <c r="I154" s="3">
        <v>5598.19</v>
      </c>
      <c r="J154" s="3">
        <v>0</v>
      </c>
      <c r="K154" s="3">
        <v>109350.17</v>
      </c>
      <c r="L154" s="95"/>
    </row>
    <row r="155" spans="1:12" x14ac:dyDescent="0.3">
      <c r="A155" s="96" t="s">
        <v>348</v>
      </c>
      <c r="B155" s="80" t="s">
        <v>348</v>
      </c>
      <c r="C155" s="81"/>
      <c r="D155" s="81"/>
      <c r="E155" s="81"/>
      <c r="F155" s="81"/>
      <c r="G155" s="97" t="s">
        <v>348</v>
      </c>
      <c r="H155" s="2"/>
      <c r="I155" s="2"/>
      <c r="J155" s="2"/>
      <c r="K155" s="2"/>
      <c r="L155" s="98"/>
    </row>
    <row r="156" spans="1:12" x14ac:dyDescent="0.3">
      <c r="A156" s="88" t="s">
        <v>577</v>
      </c>
      <c r="B156" s="80" t="s">
        <v>348</v>
      </c>
      <c r="C156" s="81"/>
      <c r="D156" s="81"/>
      <c r="E156" s="89" t="s">
        <v>578</v>
      </c>
      <c r="F156" s="90"/>
      <c r="G156" s="90"/>
      <c r="H156" s="1">
        <v>524272.73</v>
      </c>
      <c r="I156" s="1">
        <v>0</v>
      </c>
      <c r="J156" s="1">
        <v>157443.25</v>
      </c>
      <c r="K156" s="1">
        <v>681715.98</v>
      </c>
      <c r="L156" s="91"/>
    </row>
    <row r="157" spans="1:12" x14ac:dyDescent="0.3">
      <c r="A157" s="88" t="s">
        <v>579</v>
      </c>
      <c r="B157" s="80" t="s">
        <v>348</v>
      </c>
      <c r="C157" s="81"/>
      <c r="D157" s="81"/>
      <c r="E157" s="81"/>
      <c r="F157" s="89" t="s">
        <v>578</v>
      </c>
      <c r="G157" s="90"/>
      <c r="H157" s="1">
        <v>524272.73</v>
      </c>
      <c r="I157" s="1">
        <v>0</v>
      </c>
      <c r="J157" s="1">
        <v>157443.25</v>
      </c>
      <c r="K157" s="1">
        <v>681715.98</v>
      </c>
      <c r="L157" s="91"/>
    </row>
    <row r="158" spans="1:12" x14ac:dyDescent="0.3">
      <c r="A158" s="93" t="s">
        <v>580</v>
      </c>
      <c r="B158" s="80" t="s">
        <v>348</v>
      </c>
      <c r="C158" s="81"/>
      <c r="D158" s="81"/>
      <c r="E158" s="81"/>
      <c r="F158" s="81"/>
      <c r="G158" s="94" t="s">
        <v>581</v>
      </c>
      <c r="H158" s="3">
        <v>479131.29</v>
      </c>
      <c r="I158" s="3">
        <v>0</v>
      </c>
      <c r="J158" s="3">
        <v>157217.54999999999</v>
      </c>
      <c r="K158" s="3">
        <v>636348.84</v>
      </c>
      <c r="L158" s="95"/>
    </row>
    <row r="159" spans="1:12" x14ac:dyDescent="0.3">
      <c r="A159" s="93" t="s">
        <v>582</v>
      </c>
      <c r="B159" s="80" t="s">
        <v>348</v>
      </c>
      <c r="C159" s="81"/>
      <c r="D159" s="81"/>
      <c r="E159" s="81"/>
      <c r="F159" s="81"/>
      <c r="G159" s="94" t="s">
        <v>583</v>
      </c>
      <c r="H159" s="3">
        <v>45141.440000000002</v>
      </c>
      <c r="I159" s="3">
        <v>0</v>
      </c>
      <c r="J159" s="3">
        <v>225.7</v>
      </c>
      <c r="K159" s="3">
        <v>45367.14</v>
      </c>
      <c r="L159" s="95"/>
    </row>
    <row r="160" spans="1:12" x14ac:dyDescent="0.3">
      <c r="A160" s="88" t="s">
        <v>348</v>
      </c>
      <c r="B160" s="80" t="s">
        <v>348</v>
      </c>
      <c r="C160" s="81"/>
      <c r="D160" s="89" t="s">
        <v>348</v>
      </c>
      <c r="E160" s="90"/>
      <c r="F160" s="90"/>
      <c r="G160" s="90"/>
      <c r="H160" s="6"/>
      <c r="I160" s="6"/>
      <c r="J160" s="6"/>
      <c r="K160" s="6"/>
      <c r="L160" s="90"/>
    </row>
    <row r="161" spans="1:12" x14ac:dyDescent="0.3">
      <c r="A161" s="88" t="s">
        <v>584</v>
      </c>
      <c r="B161" s="92" t="s">
        <v>348</v>
      </c>
      <c r="C161" s="89" t="s">
        <v>585</v>
      </c>
      <c r="D161" s="90"/>
      <c r="E161" s="90"/>
      <c r="F161" s="90"/>
      <c r="G161" s="90"/>
      <c r="H161" s="1">
        <v>-1988337</v>
      </c>
      <c r="I161" s="1">
        <v>0</v>
      </c>
      <c r="J161" s="1">
        <v>0</v>
      </c>
      <c r="K161" s="1">
        <v>-1988337</v>
      </c>
      <c r="L161" s="91"/>
    </row>
    <row r="162" spans="1:12" x14ac:dyDescent="0.3">
      <c r="A162" s="88" t="s">
        <v>586</v>
      </c>
      <c r="B162" s="80" t="s">
        <v>348</v>
      </c>
      <c r="C162" s="81"/>
      <c r="D162" s="89" t="s">
        <v>587</v>
      </c>
      <c r="E162" s="90"/>
      <c r="F162" s="90"/>
      <c r="G162" s="90"/>
      <c r="H162" s="1">
        <v>-1988337</v>
      </c>
      <c r="I162" s="1">
        <v>0</v>
      </c>
      <c r="J162" s="1">
        <v>0</v>
      </c>
      <c r="K162" s="1">
        <v>-1988337</v>
      </c>
      <c r="L162" s="91"/>
    </row>
    <row r="163" spans="1:12" x14ac:dyDescent="0.3">
      <c r="A163" s="88" t="s">
        <v>588</v>
      </c>
      <c r="B163" s="80" t="s">
        <v>348</v>
      </c>
      <c r="C163" s="81"/>
      <c r="D163" s="81"/>
      <c r="E163" s="89" t="s">
        <v>589</v>
      </c>
      <c r="F163" s="90"/>
      <c r="G163" s="90"/>
      <c r="H163" s="1">
        <v>-1988337</v>
      </c>
      <c r="I163" s="1">
        <v>0</v>
      </c>
      <c r="J163" s="1">
        <v>0</v>
      </c>
      <c r="K163" s="1">
        <v>-1988337</v>
      </c>
      <c r="L163" s="91"/>
    </row>
    <row r="164" spans="1:12" x14ac:dyDescent="0.3">
      <c r="A164" s="88" t="s">
        <v>590</v>
      </c>
      <c r="B164" s="80" t="s">
        <v>348</v>
      </c>
      <c r="C164" s="81"/>
      <c r="D164" s="81"/>
      <c r="E164" s="81"/>
      <c r="F164" s="89" t="s">
        <v>589</v>
      </c>
      <c r="G164" s="90"/>
      <c r="H164" s="1">
        <v>-1988337</v>
      </c>
      <c r="I164" s="1">
        <v>0</v>
      </c>
      <c r="J164" s="1">
        <v>0</v>
      </c>
      <c r="K164" s="1">
        <v>-1988337</v>
      </c>
      <c r="L164" s="91"/>
    </row>
    <row r="165" spans="1:12" x14ac:dyDescent="0.3">
      <c r="A165" s="93" t="s">
        <v>591</v>
      </c>
      <c r="B165" s="80" t="s">
        <v>348</v>
      </c>
      <c r="C165" s="81"/>
      <c r="D165" s="81"/>
      <c r="E165" s="81"/>
      <c r="F165" s="81"/>
      <c r="G165" s="94" t="s">
        <v>592</v>
      </c>
      <c r="H165" s="3">
        <v>-1988337</v>
      </c>
      <c r="I165" s="3">
        <v>0</v>
      </c>
      <c r="J165" s="3">
        <v>0</v>
      </c>
      <c r="K165" s="3">
        <v>-1988337</v>
      </c>
      <c r="L165" s="95"/>
    </row>
    <row r="166" spans="1:12" x14ac:dyDescent="0.3">
      <c r="A166" s="96" t="s">
        <v>348</v>
      </c>
      <c r="B166" s="80" t="s">
        <v>348</v>
      </c>
      <c r="C166" s="81"/>
      <c r="D166" s="81"/>
      <c r="E166" s="81"/>
      <c r="F166" s="81"/>
      <c r="G166" s="97" t="s">
        <v>348</v>
      </c>
      <c r="H166" s="2"/>
      <c r="I166" s="2"/>
      <c r="J166" s="2"/>
      <c r="K166" s="2"/>
      <c r="L166" s="98"/>
    </row>
    <row r="167" spans="1:12" x14ac:dyDescent="0.3">
      <c r="A167" s="88" t="s">
        <v>53</v>
      </c>
      <c r="B167" s="89" t="s">
        <v>593</v>
      </c>
      <c r="C167" s="90"/>
      <c r="D167" s="90"/>
      <c r="E167" s="90"/>
      <c r="F167" s="90"/>
      <c r="G167" s="90"/>
      <c r="H167" s="1">
        <v>0</v>
      </c>
      <c r="I167" s="1">
        <v>8508602.2799999993</v>
      </c>
      <c r="J167" s="1">
        <v>4105544.46</v>
      </c>
      <c r="K167" s="1">
        <v>4403057.82</v>
      </c>
      <c r="L167" s="91"/>
    </row>
    <row r="168" spans="1:12" x14ac:dyDescent="0.3">
      <c r="A168" s="88" t="s">
        <v>594</v>
      </c>
      <c r="B168" s="92" t="s">
        <v>348</v>
      </c>
      <c r="C168" s="89" t="s">
        <v>595</v>
      </c>
      <c r="D168" s="90"/>
      <c r="E168" s="90"/>
      <c r="F168" s="90"/>
      <c r="G168" s="90"/>
      <c r="H168" s="1">
        <v>0</v>
      </c>
      <c r="I168" s="1">
        <v>6867352.2300000004</v>
      </c>
      <c r="J168" s="1">
        <v>4097311.11</v>
      </c>
      <c r="K168" s="1">
        <v>2770041.12</v>
      </c>
      <c r="L168" s="91"/>
    </row>
    <row r="169" spans="1:12" x14ac:dyDescent="0.3">
      <c r="A169" s="88" t="s">
        <v>596</v>
      </c>
      <c r="B169" s="80" t="s">
        <v>348</v>
      </c>
      <c r="C169" s="81"/>
      <c r="D169" s="89" t="s">
        <v>597</v>
      </c>
      <c r="E169" s="90"/>
      <c r="F169" s="90"/>
      <c r="G169" s="90"/>
      <c r="H169" s="1">
        <v>0</v>
      </c>
      <c r="I169" s="1">
        <v>6554431.9299999997</v>
      </c>
      <c r="J169" s="1">
        <v>4097311</v>
      </c>
      <c r="K169" s="1">
        <v>2457120.9300000002</v>
      </c>
      <c r="L169" s="91"/>
    </row>
    <row r="170" spans="1:12" x14ac:dyDescent="0.3">
      <c r="A170" s="88" t="s">
        <v>598</v>
      </c>
      <c r="B170" s="80" t="s">
        <v>348</v>
      </c>
      <c r="C170" s="81"/>
      <c r="D170" s="81"/>
      <c r="E170" s="89" t="s">
        <v>599</v>
      </c>
      <c r="F170" s="90"/>
      <c r="G170" s="90"/>
      <c r="H170" s="1">
        <v>0</v>
      </c>
      <c r="I170" s="1">
        <v>194360.49</v>
      </c>
      <c r="J170" s="1">
        <v>88886.86</v>
      </c>
      <c r="K170" s="1">
        <v>105473.63</v>
      </c>
      <c r="L170" s="91"/>
    </row>
    <row r="171" spans="1:12" x14ac:dyDescent="0.3">
      <c r="A171" s="88" t="s">
        <v>600</v>
      </c>
      <c r="B171" s="80" t="s">
        <v>348</v>
      </c>
      <c r="C171" s="81"/>
      <c r="D171" s="81"/>
      <c r="E171" s="81"/>
      <c r="F171" s="89" t="s">
        <v>601</v>
      </c>
      <c r="G171" s="90"/>
      <c r="H171" s="1">
        <v>0</v>
      </c>
      <c r="I171" s="1">
        <v>80182.240000000005</v>
      </c>
      <c r="J171" s="1">
        <v>29750.16</v>
      </c>
      <c r="K171" s="1">
        <v>50432.08</v>
      </c>
      <c r="L171" s="91"/>
    </row>
    <row r="172" spans="1:12" x14ac:dyDescent="0.3">
      <c r="A172" s="93" t="s">
        <v>602</v>
      </c>
      <c r="B172" s="80" t="s">
        <v>348</v>
      </c>
      <c r="C172" s="81"/>
      <c r="D172" s="81"/>
      <c r="E172" s="81"/>
      <c r="F172" s="81"/>
      <c r="G172" s="94" t="s">
        <v>603</v>
      </c>
      <c r="H172" s="3">
        <v>0</v>
      </c>
      <c r="I172" s="3">
        <v>28178.21</v>
      </c>
      <c r="J172" s="3">
        <v>0</v>
      </c>
      <c r="K172" s="3">
        <v>28178.21</v>
      </c>
      <c r="L172" s="95"/>
    </row>
    <row r="173" spans="1:12" x14ac:dyDescent="0.3">
      <c r="A173" s="93" t="s">
        <v>604</v>
      </c>
      <c r="B173" s="80" t="s">
        <v>348</v>
      </c>
      <c r="C173" s="81"/>
      <c r="D173" s="81"/>
      <c r="E173" s="81"/>
      <c r="F173" s="81"/>
      <c r="G173" s="94" t="s">
        <v>605</v>
      </c>
      <c r="H173" s="3">
        <v>0</v>
      </c>
      <c r="I173" s="3">
        <v>33688.629999999997</v>
      </c>
      <c r="J173" s="3">
        <v>29723.5</v>
      </c>
      <c r="K173" s="3">
        <v>3965.13</v>
      </c>
      <c r="L173" s="95"/>
    </row>
    <row r="174" spans="1:12" x14ac:dyDescent="0.3">
      <c r="A174" s="93" t="s">
        <v>606</v>
      </c>
      <c r="B174" s="80" t="s">
        <v>348</v>
      </c>
      <c r="C174" s="81"/>
      <c r="D174" s="81"/>
      <c r="E174" s="81"/>
      <c r="F174" s="81"/>
      <c r="G174" s="94" t="s">
        <v>607</v>
      </c>
      <c r="H174" s="3">
        <v>0</v>
      </c>
      <c r="I174" s="3">
        <v>3158.31</v>
      </c>
      <c r="J174" s="3">
        <v>0</v>
      </c>
      <c r="K174" s="3">
        <v>3158.31</v>
      </c>
      <c r="L174" s="95"/>
    </row>
    <row r="175" spans="1:12" x14ac:dyDescent="0.3">
      <c r="A175" s="93" t="s">
        <v>608</v>
      </c>
      <c r="B175" s="80" t="s">
        <v>348</v>
      </c>
      <c r="C175" s="81"/>
      <c r="D175" s="81"/>
      <c r="E175" s="81"/>
      <c r="F175" s="81"/>
      <c r="G175" s="94" t="s">
        <v>609</v>
      </c>
      <c r="H175" s="3">
        <v>0</v>
      </c>
      <c r="I175" s="3">
        <v>7185.44</v>
      </c>
      <c r="J175" s="3">
        <v>0</v>
      </c>
      <c r="K175" s="3">
        <v>7185.44</v>
      </c>
      <c r="L175" s="95"/>
    </row>
    <row r="176" spans="1:12" x14ac:dyDescent="0.3">
      <c r="A176" s="93" t="s">
        <v>610</v>
      </c>
      <c r="B176" s="80" t="s">
        <v>348</v>
      </c>
      <c r="C176" s="81"/>
      <c r="D176" s="81"/>
      <c r="E176" s="81"/>
      <c r="F176" s="81"/>
      <c r="G176" s="94" t="s">
        <v>611</v>
      </c>
      <c r="H176" s="3">
        <v>0</v>
      </c>
      <c r="I176" s="3">
        <v>2254.2399999999998</v>
      </c>
      <c r="J176" s="3">
        <v>0</v>
      </c>
      <c r="K176" s="3">
        <v>2254.2399999999998</v>
      </c>
      <c r="L176" s="95"/>
    </row>
    <row r="177" spans="1:12" x14ac:dyDescent="0.3">
      <c r="A177" s="93" t="s">
        <v>612</v>
      </c>
      <c r="B177" s="80" t="s">
        <v>348</v>
      </c>
      <c r="C177" s="81"/>
      <c r="D177" s="81"/>
      <c r="E177" s="81"/>
      <c r="F177" s="81"/>
      <c r="G177" s="94" t="s">
        <v>613</v>
      </c>
      <c r="H177" s="3">
        <v>0</v>
      </c>
      <c r="I177" s="3">
        <v>281.79000000000002</v>
      </c>
      <c r="J177" s="3">
        <v>0</v>
      </c>
      <c r="K177" s="3">
        <v>281.79000000000002</v>
      </c>
      <c r="L177" s="95"/>
    </row>
    <row r="178" spans="1:12" x14ac:dyDescent="0.3">
      <c r="A178" s="93" t="s">
        <v>614</v>
      </c>
      <c r="B178" s="80" t="s">
        <v>348</v>
      </c>
      <c r="C178" s="81"/>
      <c r="D178" s="81"/>
      <c r="E178" s="81"/>
      <c r="F178" s="81"/>
      <c r="G178" s="94" t="s">
        <v>615</v>
      </c>
      <c r="H178" s="3">
        <v>0</v>
      </c>
      <c r="I178" s="3">
        <v>4683.82</v>
      </c>
      <c r="J178" s="3">
        <v>26.66</v>
      </c>
      <c r="K178" s="3">
        <v>4657.16</v>
      </c>
      <c r="L178" s="95"/>
    </row>
    <row r="179" spans="1:12" x14ac:dyDescent="0.3">
      <c r="A179" s="93" t="s">
        <v>616</v>
      </c>
      <c r="B179" s="80" t="s">
        <v>348</v>
      </c>
      <c r="C179" s="81"/>
      <c r="D179" s="81"/>
      <c r="E179" s="81"/>
      <c r="F179" s="81"/>
      <c r="G179" s="94" t="s">
        <v>617</v>
      </c>
      <c r="H179" s="3">
        <v>0</v>
      </c>
      <c r="I179" s="3">
        <v>6.63</v>
      </c>
      <c r="J179" s="3">
        <v>0</v>
      </c>
      <c r="K179" s="3">
        <v>6.63</v>
      </c>
      <c r="L179" s="95"/>
    </row>
    <row r="180" spans="1:12" x14ac:dyDescent="0.3">
      <c r="A180" s="93" t="s">
        <v>618</v>
      </c>
      <c r="B180" s="80" t="s">
        <v>348</v>
      </c>
      <c r="C180" s="81"/>
      <c r="D180" s="81"/>
      <c r="E180" s="81"/>
      <c r="F180" s="81"/>
      <c r="G180" s="94" t="s">
        <v>619</v>
      </c>
      <c r="H180" s="3">
        <v>0</v>
      </c>
      <c r="I180" s="3">
        <v>745.17</v>
      </c>
      <c r="J180" s="3">
        <v>0</v>
      </c>
      <c r="K180" s="3">
        <v>745.17</v>
      </c>
      <c r="L180" s="95"/>
    </row>
    <row r="181" spans="1:12" x14ac:dyDescent="0.3">
      <c r="A181" s="96" t="s">
        <v>348</v>
      </c>
      <c r="B181" s="80" t="s">
        <v>348</v>
      </c>
      <c r="C181" s="81"/>
      <c r="D181" s="81"/>
      <c r="E181" s="81"/>
      <c r="F181" s="81"/>
      <c r="G181" s="97" t="s">
        <v>348</v>
      </c>
      <c r="H181" s="2"/>
      <c r="I181" s="2"/>
      <c r="J181" s="2"/>
      <c r="K181" s="2"/>
      <c r="L181" s="98"/>
    </row>
    <row r="182" spans="1:12" x14ac:dyDescent="0.3">
      <c r="A182" s="88" t="s">
        <v>621</v>
      </c>
      <c r="B182" s="80" t="s">
        <v>348</v>
      </c>
      <c r="C182" s="81"/>
      <c r="D182" s="81"/>
      <c r="E182" s="81"/>
      <c r="F182" s="89" t="s">
        <v>622</v>
      </c>
      <c r="G182" s="90"/>
      <c r="H182" s="1">
        <v>0</v>
      </c>
      <c r="I182" s="1">
        <v>114178.25</v>
      </c>
      <c r="J182" s="1">
        <v>59136.7</v>
      </c>
      <c r="K182" s="1">
        <v>55041.55</v>
      </c>
      <c r="L182" s="91"/>
    </row>
    <row r="183" spans="1:12" x14ac:dyDescent="0.3">
      <c r="A183" s="93" t="s">
        <v>623</v>
      </c>
      <c r="B183" s="80" t="s">
        <v>348</v>
      </c>
      <c r="C183" s="81"/>
      <c r="D183" s="81"/>
      <c r="E183" s="81"/>
      <c r="F183" s="81"/>
      <c r="G183" s="94" t="s">
        <v>603</v>
      </c>
      <c r="H183" s="3">
        <v>0</v>
      </c>
      <c r="I183" s="3">
        <v>29700.35</v>
      </c>
      <c r="J183" s="3">
        <v>0</v>
      </c>
      <c r="K183" s="3">
        <v>29700.35</v>
      </c>
      <c r="L183" s="95"/>
    </row>
    <row r="184" spans="1:12" x14ac:dyDescent="0.3">
      <c r="A184" s="93" t="s">
        <v>624</v>
      </c>
      <c r="B184" s="80" t="s">
        <v>348</v>
      </c>
      <c r="C184" s="81"/>
      <c r="D184" s="81"/>
      <c r="E184" s="81"/>
      <c r="F184" s="81"/>
      <c r="G184" s="94" t="s">
        <v>605</v>
      </c>
      <c r="H184" s="3">
        <v>0</v>
      </c>
      <c r="I184" s="3">
        <v>67584.800000000003</v>
      </c>
      <c r="J184" s="3">
        <v>59136.7</v>
      </c>
      <c r="K184" s="3">
        <v>8448.1</v>
      </c>
      <c r="L184" s="95"/>
    </row>
    <row r="185" spans="1:12" x14ac:dyDescent="0.3">
      <c r="A185" s="93" t="s">
        <v>625</v>
      </c>
      <c r="B185" s="80" t="s">
        <v>348</v>
      </c>
      <c r="C185" s="81"/>
      <c r="D185" s="81"/>
      <c r="E185" s="81"/>
      <c r="F185" s="81"/>
      <c r="G185" s="94" t="s">
        <v>607</v>
      </c>
      <c r="H185" s="3">
        <v>0</v>
      </c>
      <c r="I185" s="3">
        <v>3168.04</v>
      </c>
      <c r="J185" s="3">
        <v>0</v>
      </c>
      <c r="K185" s="3">
        <v>3168.04</v>
      </c>
      <c r="L185" s="95"/>
    </row>
    <row r="186" spans="1:12" x14ac:dyDescent="0.3">
      <c r="A186" s="93" t="s">
        <v>626</v>
      </c>
      <c r="B186" s="80" t="s">
        <v>348</v>
      </c>
      <c r="C186" s="81"/>
      <c r="D186" s="81"/>
      <c r="E186" s="81"/>
      <c r="F186" s="81"/>
      <c r="G186" s="94" t="s">
        <v>609</v>
      </c>
      <c r="H186" s="3">
        <v>0</v>
      </c>
      <c r="I186" s="3">
        <v>5940.07</v>
      </c>
      <c r="J186" s="3">
        <v>0</v>
      </c>
      <c r="K186" s="3">
        <v>5940.07</v>
      </c>
      <c r="L186" s="95"/>
    </row>
    <row r="187" spans="1:12" x14ac:dyDescent="0.3">
      <c r="A187" s="93" t="s">
        <v>627</v>
      </c>
      <c r="B187" s="80" t="s">
        <v>348</v>
      </c>
      <c r="C187" s="81"/>
      <c r="D187" s="81"/>
      <c r="E187" s="81"/>
      <c r="F187" s="81"/>
      <c r="G187" s="94" t="s">
        <v>611</v>
      </c>
      <c r="H187" s="3">
        <v>0</v>
      </c>
      <c r="I187" s="3">
        <v>2376.0300000000002</v>
      </c>
      <c r="J187" s="3">
        <v>0</v>
      </c>
      <c r="K187" s="3">
        <v>2376.0300000000002</v>
      </c>
      <c r="L187" s="95"/>
    </row>
    <row r="188" spans="1:12" x14ac:dyDescent="0.3">
      <c r="A188" s="93" t="s">
        <v>628</v>
      </c>
      <c r="B188" s="80" t="s">
        <v>348</v>
      </c>
      <c r="C188" s="81"/>
      <c r="D188" s="81"/>
      <c r="E188" s="81"/>
      <c r="F188" s="81"/>
      <c r="G188" s="94" t="s">
        <v>615</v>
      </c>
      <c r="H188" s="3">
        <v>0</v>
      </c>
      <c r="I188" s="3">
        <v>4657.16</v>
      </c>
      <c r="J188" s="3">
        <v>0</v>
      </c>
      <c r="K188" s="3">
        <v>4657.16</v>
      </c>
      <c r="L188" s="95"/>
    </row>
    <row r="189" spans="1:12" x14ac:dyDescent="0.3">
      <c r="A189" s="93" t="s">
        <v>629</v>
      </c>
      <c r="B189" s="80" t="s">
        <v>348</v>
      </c>
      <c r="C189" s="81"/>
      <c r="D189" s="81"/>
      <c r="E189" s="81"/>
      <c r="F189" s="81"/>
      <c r="G189" s="94" t="s">
        <v>617</v>
      </c>
      <c r="H189" s="3">
        <v>0</v>
      </c>
      <c r="I189" s="3">
        <v>6.63</v>
      </c>
      <c r="J189" s="3">
        <v>0</v>
      </c>
      <c r="K189" s="3">
        <v>6.63</v>
      </c>
      <c r="L189" s="95"/>
    </row>
    <row r="190" spans="1:12" x14ac:dyDescent="0.3">
      <c r="A190" s="93" t="s">
        <v>630</v>
      </c>
      <c r="B190" s="80" t="s">
        <v>348</v>
      </c>
      <c r="C190" s="81"/>
      <c r="D190" s="81"/>
      <c r="E190" s="81"/>
      <c r="F190" s="81"/>
      <c r="G190" s="94" t="s">
        <v>619</v>
      </c>
      <c r="H190" s="3">
        <v>0</v>
      </c>
      <c r="I190" s="3">
        <v>745.17</v>
      </c>
      <c r="J190" s="3">
        <v>0</v>
      </c>
      <c r="K190" s="3">
        <v>745.17</v>
      </c>
      <c r="L190" s="95"/>
    </row>
    <row r="191" spans="1:12" x14ac:dyDescent="0.3">
      <c r="A191" s="96" t="s">
        <v>348</v>
      </c>
      <c r="B191" s="80" t="s">
        <v>348</v>
      </c>
      <c r="C191" s="81"/>
      <c r="D191" s="81"/>
      <c r="E191" s="81"/>
      <c r="F191" s="81"/>
      <c r="G191" s="97" t="s">
        <v>348</v>
      </c>
      <c r="H191" s="2"/>
      <c r="I191" s="2"/>
      <c r="J191" s="2"/>
      <c r="K191" s="2"/>
      <c r="L191" s="98"/>
    </row>
    <row r="192" spans="1:12" x14ac:dyDescent="0.3">
      <c r="A192" s="88" t="s">
        <v>631</v>
      </c>
      <c r="B192" s="80" t="s">
        <v>348</v>
      </c>
      <c r="C192" s="81"/>
      <c r="D192" s="81"/>
      <c r="E192" s="89" t="s">
        <v>632</v>
      </c>
      <c r="F192" s="90"/>
      <c r="G192" s="90"/>
      <c r="H192" s="1">
        <v>0</v>
      </c>
      <c r="I192" s="1">
        <v>6268453.25</v>
      </c>
      <c r="J192" s="1">
        <v>3979596.06</v>
      </c>
      <c r="K192" s="1">
        <v>2288857.19</v>
      </c>
      <c r="L192" s="91"/>
    </row>
    <row r="193" spans="1:12" x14ac:dyDescent="0.3">
      <c r="A193" s="88" t="s">
        <v>633</v>
      </c>
      <c r="B193" s="80" t="s">
        <v>348</v>
      </c>
      <c r="C193" s="81"/>
      <c r="D193" s="81"/>
      <c r="E193" s="81"/>
      <c r="F193" s="89" t="s">
        <v>601</v>
      </c>
      <c r="G193" s="90"/>
      <c r="H193" s="1">
        <v>0</v>
      </c>
      <c r="I193" s="1">
        <v>1082818.8899999999</v>
      </c>
      <c r="J193" s="1">
        <v>577033.61</v>
      </c>
      <c r="K193" s="1">
        <v>505785.28</v>
      </c>
      <c r="L193" s="91"/>
    </row>
    <row r="194" spans="1:12" x14ac:dyDescent="0.3">
      <c r="A194" s="93" t="s">
        <v>634</v>
      </c>
      <c r="B194" s="80" t="s">
        <v>348</v>
      </c>
      <c r="C194" s="81"/>
      <c r="D194" s="81"/>
      <c r="E194" s="81"/>
      <c r="F194" s="81"/>
      <c r="G194" s="94" t="s">
        <v>603</v>
      </c>
      <c r="H194" s="3">
        <v>0</v>
      </c>
      <c r="I194" s="3">
        <v>270195.92</v>
      </c>
      <c r="J194" s="3">
        <v>4.4000000000000004</v>
      </c>
      <c r="K194" s="3">
        <v>270191.52</v>
      </c>
      <c r="L194" s="95"/>
    </row>
    <row r="195" spans="1:12" x14ac:dyDescent="0.3">
      <c r="A195" s="93" t="s">
        <v>635</v>
      </c>
      <c r="B195" s="80" t="s">
        <v>348</v>
      </c>
      <c r="C195" s="81"/>
      <c r="D195" s="81"/>
      <c r="E195" s="81"/>
      <c r="F195" s="81"/>
      <c r="G195" s="94" t="s">
        <v>605</v>
      </c>
      <c r="H195" s="3">
        <v>0</v>
      </c>
      <c r="I195" s="3">
        <v>597406.09</v>
      </c>
      <c r="J195" s="3">
        <v>563587.34</v>
      </c>
      <c r="K195" s="3">
        <v>33818.75</v>
      </c>
      <c r="L195" s="95"/>
    </row>
    <row r="196" spans="1:12" x14ac:dyDescent="0.3">
      <c r="A196" s="93" t="s">
        <v>636</v>
      </c>
      <c r="B196" s="80" t="s">
        <v>348</v>
      </c>
      <c r="C196" s="81"/>
      <c r="D196" s="81"/>
      <c r="E196" s="81"/>
      <c r="F196" s="81"/>
      <c r="G196" s="94" t="s">
        <v>607</v>
      </c>
      <c r="H196" s="3">
        <v>0</v>
      </c>
      <c r="I196" s="3">
        <v>31985.040000000001</v>
      </c>
      <c r="J196" s="3">
        <v>0</v>
      </c>
      <c r="K196" s="3">
        <v>31985.040000000001</v>
      </c>
      <c r="L196" s="95"/>
    </row>
    <row r="197" spans="1:12" x14ac:dyDescent="0.3">
      <c r="A197" s="93" t="s">
        <v>638</v>
      </c>
      <c r="B197" s="80" t="s">
        <v>348</v>
      </c>
      <c r="C197" s="81"/>
      <c r="D197" s="81"/>
      <c r="E197" s="81"/>
      <c r="F197" s="81"/>
      <c r="G197" s="94" t="s">
        <v>609</v>
      </c>
      <c r="H197" s="3">
        <v>0</v>
      </c>
      <c r="I197" s="3">
        <v>73949.14</v>
      </c>
      <c r="J197" s="3">
        <v>0</v>
      </c>
      <c r="K197" s="3">
        <v>73949.14</v>
      </c>
      <c r="L197" s="95"/>
    </row>
    <row r="198" spans="1:12" x14ac:dyDescent="0.3">
      <c r="A198" s="93" t="s">
        <v>639</v>
      </c>
      <c r="B198" s="80" t="s">
        <v>348</v>
      </c>
      <c r="C198" s="81"/>
      <c r="D198" s="81"/>
      <c r="E198" s="81"/>
      <c r="F198" s="81"/>
      <c r="G198" s="94" t="s">
        <v>611</v>
      </c>
      <c r="H198" s="3">
        <v>0</v>
      </c>
      <c r="I198" s="3">
        <v>23199.67</v>
      </c>
      <c r="J198" s="3">
        <v>0</v>
      </c>
      <c r="K198" s="3">
        <v>23199.67</v>
      </c>
      <c r="L198" s="95"/>
    </row>
    <row r="199" spans="1:12" x14ac:dyDescent="0.3">
      <c r="A199" s="93" t="s">
        <v>640</v>
      </c>
      <c r="B199" s="80" t="s">
        <v>348</v>
      </c>
      <c r="C199" s="81"/>
      <c r="D199" s="81"/>
      <c r="E199" s="81"/>
      <c r="F199" s="81"/>
      <c r="G199" s="94" t="s">
        <v>613</v>
      </c>
      <c r="H199" s="3">
        <v>0</v>
      </c>
      <c r="I199" s="3">
        <v>2899.97</v>
      </c>
      <c r="J199" s="3">
        <v>0</v>
      </c>
      <c r="K199" s="3">
        <v>2899.97</v>
      </c>
      <c r="L199" s="95"/>
    </row>
    <row r="200" spans="1:12" x14ac:dyDescent="0.3">
      <c r="A200" s="93" t="s">
        <v>641</v>
      </c>
      <c r="B200" s="80" t="s">
        <v>348</v>
      </c>
      <c r="C200" s="81"/>
      <c r="D200" s="81"/>
      <c r="E200" s="81"/>
      <c r="F200" s="81"/>
      <c r="G200" s="94" t="s">
        <v>615</v>
      </c>
      <c r="H200" s="3">
        <v>0</v>
      </c>
      <c r="I200" s="3">
        <v>26799.47</v>
      </c>
      <c r="J200" s="3">
        <v>7976.02</v>
      </c>
      <c r="K200" s="3">
        <v>18823.45</v>
      </c>
      <c r="L200" s="95"/>
    </row>
    <row r="201" spans="1:12" x14ac:dyDescent="0.3">
      <c r="A201" s="93" t="s">
        <v>642</v>
      </c>
      <c r="B201" s="80" t="s">
        <v>348</v>
      </c>
      <c r="C201" s="81"/>
      <c r="D201" s="81"/>
      <c r="E201" s="81"/>
      <c r="F201" s="81"/>
      <c r="G201" s="94" t="s">
        <v>617</v>
      </c>
      <c r="H201" s="3">
        <v>0</v>
      </c>
      <c r="I201" s="3">
        <v>411.31</v>
      </c>
      <c r="J201" s="3">
        <v>0</v>
      </c>
      <c r="K201" s="3">
        <v>411.31</v>
      </c>
      <c r="L201" s="95"/>
    </row>
    <row r="202" spans="1:12" x14ac:dyDescent="0.3">
      <c r="A202" s="93" t="s">
        <v>643</v>
      </c>
      <c r="B202" s="80" t="s">
        <v>348</v>
      </c>
      <c r="C202" s="81"/>
      <c r="D202" s="81"/>
      <c r="E202" s="81"/>
      <c r="F202" s="81"/>
      <c r="G202" s="94" t="s">
        <v>619</v>
      </c>
      <c r="H202" s="3">
        <v>0</v>
      </c>
      <c r="I202" s="3">
        <v>42339</v>
      </c>
      <c r="J202" s="3">
        <v>0</v>
      </c>
      <c r="K202" s="3">
        <v>42339</v>
      </c>
      <c r="L202" s="95"/>
    </row>
    <row r="203" spans="1:12" x14ac:dyDescent="0.3">
      <c r="A203" s="93" t="s">
        <v>644</v>
      </c>
      <c r="B203" s="80" t="s">
        <v>348</v>
      </c>
      <c r="C203" s="81"/>
      <c r="D203" s="81"/>
      <c r="E203" s="81"/>
      <c r="F203" s="81"/>
      <c r="G203" s="94" t="s">
        <v>645</v>
      </c>
      <c r="H203" s="3">
        <v>0</v>
      </c>
      <c r="I203" s="3">
        <v>12946.47</v>
      </c>
      <c r="J203" s="3">
        <v>5465.85</v>
      </c>
      <c r="K203" s="3">
        <v>7480.62</v>
      </c>
      <c r="L203" s="95"/>
    </row>
    <row r="204" spans="1:12" x14ac:dyDescent="0.3">
      <c r="A204" s="93" t="s">
        <v>646</v>
      </c>
      <c r="B204" s="80" t="s">
        <v>348</v>
      </c>
      <c r="C204" s="81"/>
      <c r="D204" s="81"/>
      <c r="E204" s="81"/>
      <c r="F204" s="81"/>
      <c r="G204" s="94" t="s">
        <v>620</v>
      </c>
      <c r="H204" s="3">
        <v>0</v>
      </c>
      <c r="I204" s="3">
        <v>677.68</v>
      </c>
      <c r="J204" s="3">
        <v>0</v>
      </c>
      <c r="K204" s="3">
        <v>677.68</v>
      </c>
      <c r="L204" s="95"/>
    </row>
    <row r="205" spans="1:12" x14ac:dyDescent="0.3">
      <c r="A205" s="93" t="s">
        <v>900</v>
      </c>
      <c r="B205" s="80" t="s">
        <v>348</v>
      </c>
      <c r="C205" s="81"/>
      <c r="D205" s="81"/>
      <c r="E205" s="81"/>
      <c r="F205" s="81"/>
      <c r="G205" s="94" t="s">
        <v>653</v>
      </c>
      <c r="H205" s="3">
        <v>0</v>
      </c>
      <c r="I205" s="3">
        <v>9.1300000000000008</v>
      </c>
      <c r="J205" s="3">
        <v>0</v>
      </c>
      <c r="K205" s="3">
        <v>9.1300000000000008</v>
      </c>
      <c r="L205" s="95"/>
    </row>
    <row r="207" spans="1:12" x14ac:dyDescent="0.3">
      <c r="A207" s="88" t="s">
        <v>647</v>
      </c>
      <c r="B207" s="80" t="s">
        <v>348</v>
      </c>
      <c r="C207" s="81"/>
      <c r="D207" s="81"/>
      <c r="E207" s="81"/>
      <c r="F207" s="89" t="s">
        <v>622</v>
      </c>
      <c r="G207" s="90"/>
      <c r="H207" s="1">
        <v>0</v>
      </c>
      <c r="I207" s="1">
        <v>5185634.3600000003</v>
      </c>
      <c r="J207" s="1">
        <v>3402562.45</v>
      </c>
      <c r="K207" s="1">
        <v>1783071.91</v>
      </c>
      <c r="L207" s="91"/>
    </row>
    <row r="208" spans="1:12" x14ac:dyDescent="0.3">
      <c r="A208" s="93" t="s">
        <v>648</v>
      </c>
      <c r="B208" s="80" t="s">
        <v>348</v>
      </c>
      <c r="C208" s="81"/>
      <c r="D208" s="81"/>
      <c r="E208" s="81"/>
      <c r="F208" s="81"/>
      <c r="G208" s="94" t="s">
        <v>603</v>
      </c>
      <c r="H208" s="3">
        <v>0</v>
      </c>
      <c r="I208" s="3">
        <v>937600.38</v>
      </c>
      <c r="J208" s="3">
        <v>12401.2</v>
      </c>
      <c r="K208" s="3">
        <v>925199.18</v>
      </c>
      <c r="L208" s="95"/>
    </row>
    <row r="209" spans="1:12" x14ac:dyDescent="0.3">
      <c r="A209" s="93" t="s">
        <v>649</v>
      </c>
      <c r="B209" s="80" t="s">
        <v>348</v>
      </c>
      <c r="C209" s="81"/>
      <c r="D209" s="81"/>
      <c r="E209" s="81"/>
      <c r="F209" s="81"/>
      <c r="G209" s="94" t="s">
        <v>605</v>
      </c>
      <c r="H209" s="3">
        <v>0</v>
      </c>
      <c r="I209" s="3">
        <v>3140488.29</v>
      </c>
      <c r="J209" s="3">
        <v>3314924.54</v>
      </c>
      <c r="K209" s="3">
        <v>-174436.25</v>
      </c>
      <c r="L209" s="95"/>
    </row>
    <row r="210" spans="1:12" x14ac:dyDescent="0.3">
      <c r="A210" s="93" t="s">
        <v>650</v>
      </c>
      <c r="B210" s="80" t="s">
        <v>348</v>
      </c>
      <c r="C210" s="81"/>
      <c r="D210" s="81"/>
      <c r="E210" s="81"/>
      <c r="F210" s="81"/>
      <c r="G210" s="94" t="s">
        <v>607</v>
      </c>
      <c r="H210" s="3">
        <v>0</v>
      </c>
      <c r="I210" s="3">
        <v>121916.48</v>
      </c>
      <c r="J210" s="3">
        <v>0</v>
      </c>
      <c r="K210" s="3">
        <v>121916.48</v>
      </c>
      <c r="L210" s="95"/>
    </row>
    <row r="211" spans="1:12" x14ac:dyDescent="0.3">
      <c r="A211" s="93" t="s">
        <v>651</v>
      </c>
      <c r="B211" s="80" t="s">
        <v>348</v>
      </c>
      <c r="C211" s="81"/>
      <c r="D211" s="81"/>
      <c r="E211" s="81"/>
      <c r="F211" s="81"/>
      <c r="G211" s="94" t="s">
        <v>637</v>
      </c>
      <c r="H211" s="3">
        <v>0</v>
      </c>
      <c r="I211" s="3">
        <v>0</v>
      </c>
      <c r="J211" s="3">
        <v>2514.38</v>
      </c>
      <c r="K211" s="3">
        <v>-2514.38</v>
      </c>
      <c r="L211" s="95"/>
    </row>
    <row r="212" spans="1:12" x14ac:dyDescent="0.3">
      <c r="A212" s="93" t="s">
        <v>652</v>
      </c>
      <c r="B212" s="80" t="s">
        <v>348</v>
      </c>
      <c r="C212" s="81"/>
      <c r="D212" s="81"/>
      <c r="E212" s="81"/>
      <c r="F212" s="81"/>
      <c r="G212" s="94" t="s">
        <v>653</v>
      </c>
      <c r="H212" s="3">
        <v>0</v>
      </c>
      <c r="I212" s="3">
        <v>3393.17</v>
      </c>
      <c r="J212" s="3">
        <v>0</v>
      </c>
      <c r="K212" s="3">
        <v>3393.17</v>
      </c>
      <c r="L212" s="95"/>
    </row>
    <row r="213" spans="1:12" x14ac:dyDescent="0.3">
      <c r="A213" s="93" t="s">
        <v>654</v>
      </c>
      <c r="B213" s="80" t="s">
        <v>348</v>
      </c>
      <c r="C213" s="81"/>
      <c r="D213" s="81"/>
      <c r="E213" s="81"/>
      <c r="F213" s="81"/>
      <c r="G213" s="94" t="s">
        <v>609</v>
      </c>
      <c r="H213" s="3">
        <v>0</v>
      </c>
      <c r="I213" s="3">
        <v>408206.94</v>
      </c>
      <c r="J213" s="3">
        <v>0.32</v>
      </c>
      <c r="K213" s="3">
        <v>408206.62</v>
      </c>
      <c r="L213" s="95"/>
    </row>
    <row r="214" spans="1:12" x14ac:dyDescent="0.3">
      <c r="A214" s="93" t="s">
        <v>655</v>
      </c>
      <c r="B214" s="80" t="s">
        <v>348</v>
      </c>
      <c r="C214" s="81"/>
      <c r="D214" s="81"/>
      <c r="E214" s="81"/>
      <c r="F214" s="81"/>
      <c r="G214" s="94" t="s">
        <v>611</v>
      </c>
      <c r="H214" s="3">
        <v>0</v>
      </c>
      <c r="I214" s="3">
        <v>127855.7</v>
      </c>
      <c r="J214" s="3">
        <v>0</v>
      </c>
      <c r="K214" s="3">
        <v>127855.7</v>
      </c>
      <c r="L214" s="95"/>
    </row>
    <row r="215" spans="1:12" x14ac:dyDescent="0.3">
      <c r="A215" s="93" t="s">
        <v>656</v>
      </c>
      <c r="B215" s="80" t="s">
        <v>348</v>
      </c>
      <c r="C215" s="81"/>
      <c r="D215" s="81"/>
      <c r="E215" s="81"/>
      <c r="F215" s="81"/>
      <c r="G215" s="94" t="s">
        <v>613</v>
      </c>
      <c r="H215" s="3">
        <v>0</v>
      </c>
      <c r="I215" s="3">
        <v>16008.19</v>
      </c>
      <c r="J215" s="3">
        <v>0</v>
      </c>
      <c r="K215" s="3">
        <v>16008.19</v>
      </c>
      <c r="L215" s="95"/>
    </row>
    <row r="216" spans="1:12" x14ac:dyDescent="0.3">
      <c r="A216" s="93" t="s">
        <v>657</v>
      </c>
      <c r="B216" s="80" t="s">
        <v>348</v>
      </c>
      <c r="C216" s="81"/>
      <c r="D216" s="81"/>
      <c r="E216" s="81"/>
      <c r="F216" s="81"/>
      <c r="G216" s="94" t="s">
        <v>615</v>
      </c>
      <c r="H216" s="3">
        <v>0</v>
      </c>
      <c r="I216" s="3">
        <v>185246.87</v>
      </c>
      <c r="J216" s="3">
        <v>53984.63</v>
      </c>
      <c r="K216" s="3">
        <v>131262.24</v>
      </c>
      <c r="L216" s="95"/>
    </row>
    <row r="217" spans="1:12" x14ac:dyDescent="0.3">
      <c r="A217" s="93" t="s">
        <v>658</v>
      </c>
      <c r="B217" s="80" t="s">
        <v>348</v>
      </c>
      <c r="C217" s="81"/>
      <c r="D217" s="81"/>
      <c r="E217" s="81"/>
      <c r="F217" s="81"/>
      <c r="G217" s="94" t="s">
        <v>617</v>
      </c>
      <c r="H217" s="3">
        <v>0</v>
      </c>
      <c r="I217" s="3">
        <v>3349.04</v>
      </c>
      <c r="J217" s="3">
        <v>0.12</v>
      </c>
      <c r="K217" s="3">
        <v>3348.92</v>
      </c>
      <c r="L217" s="95"/>
    </row>
    <row r="218" spans="1:12" x14ac:dyDescent="0.3">
      <c r="A218" s="93" t="s">
        <v>659</v>
      </c>
      <c r="B218" s="80" t="s">
        <v>348</v>
      </c>
      <c r="C218" s="81"/>
      <c r="D218" s="81"/>
      <c r="E218" s="81"/>
      <c r="F218" s="81"/>
      <c r="G218" s="94" t="s">
        <v>619</v>
      </c>
      <c r="H218" s="3">
        <v>0</v>
      </c>
      <c r="I218" s="3">
        <v>195018.12</v>
      </c>
      <c r="J218" s="3">
        <v>346.41</v>
      </c>
      <c r="K218" s="3">
        <v>194671.71</v>
      </c>
      <c r="L218" s="95"/>
    </row>
    <row r="219" spans="1:12" x14ac:dyDescent="0.3">
      <c r="A219" s="93" t="s">
        <v>660</v>
      </c>
      <c r="B219" s="80" t="s">
        <v>348</v>
      </c>
      <c r="C219" s="81"/>
      <c r="D219" s="81"/>
      <c r="E219" s="81"/>
      <c r="F219" s="81"/>
      <c r="G219" s="94" t="s">
        <v>645</v>
      </c>
      <c r="H219" s="3">
        <v>0</v>
      </c>
      <c r="I219" s="3">
        <v>44813.86</v>
      </c>
      <c r="J219" s="3">
        <v>18390.849999999999</v>
      </c>
      <c r="K219" s="3">
        <v>26423.01</v>
      </c>
      <c r="L219" s="95"/>
    </row>
    <row r="220" spans="1:12" x14ac:dyDescent="0.3">
      <c r="A220" s="93" t="s">
        <v>661</v>
      </c>
      <c r="B220" s="80" t="s">
        <v>348</v>
      </c>
      <c r="C220" s="81"/>
      <c r="D220" s="81"/>
      <c r="E220" s="81"/>
      <c r="F220" s="81"/>
      <c r="G220" s="94" t="s">
        <v>620</v>
      </c>
      <c r="H220" s="3">
        <v>0</v>
      </c>
      <c r="I220" s="3">
        <v>1737.32</v>
      </c>
      <c r="J220" s="3">
        <v>0</v>
      </c>
      <c r="K220" s="3">
        <v>1737.32</v>
      </c>
      <c r="L220" s="95"/>
    </row>
    <row r="221" spans="1:12" x14ac:dyDescent="0.3">
      <c r="A221" s="96" t="s">
        <v>348</v>
      </c>
      <c r="B221" s="80" t="s">
        <v>348</v>
      </c>
      <c r="C221" s="81"/>
      <c r="D221" s="81"/>
      <c r="E221" s="81"/>
      <c r="F221" s="81"/>
      <c r="G221" s="97" t="s">
        <v>348</v>
      </c>
      <c r="H221" s="2"/>
      <c r="I221" s="2"/>
      <c r="J221" s="2"/>
      <c r="K221" s="2"/>
      <c r="L221" s="98"/>
    </row>
    <row r="222" spans="1:12" x14ac:dyDescent="0.3">
      <c r="A222" s="88" t="s">
        <v>662</v>
      </c>
      <c r="B222" s="80" t="s">
        <v>348</v>
      </c>
      <c r="C222" s="81"/>
      <c r="D222" s="81"/>
      <c r="E222" s="89" t="s">
        <v>663</v>
      </c>
      <c r="F222" s="90"/>
      <c r="G222" s="90"/>
      <c r="H222" s="1">
        <v>0</v>
      </c>
      <c r="I222" s="1">
        <v>1426.07</v>
      </c>
      <c r="J222" s="1">
        <v>0</v>
      </c>
      <c r="K222" s="1">
        <v>1426.07</v>
      </c>
      <c r="L222" s="91"/>
    </row>
    <row r="223" spans="1:12" x14ac:dyDescent="0.3">
      <c r="A223" s="88" t="s">
        <v>664</v>
      </c>
      <c r="B223" s="80" t="s">
        <v>348</v>
      </c>
      <c r="C223" s="81"/>
      <c r="D223" s="81"/>
      <c r="E223" s="81"/>
      <c r="F223" s="89" t="s">
        <v>601</v>
      </c>
      <c r="G223" s="90"/>
      <c r="H223" s="1">
        <v>0</v>
      </c>
      <c r="I223" s="1">
        <v>1426.07</v>
      </c>
      <c r="J223" s="1">
        <v>0</v>
      </c>
      <c r="K223" s="1">
        <v>1426.07</v>
      </c>
      <c r="L223" s="91"/>
    </row>
    <row r="224" spans="1:12" x14ac:dyDescent="0.3">
      <c r="A224" s="93" t="s">
        <v>665</v>
      </c>
      <c r="B224" s="80" t="s">
        <v>348</v>
      </c>
      <c r="C224" s="81"/>
      <c r="D224" s="81"/>
      <c r="E224" s="81"/>
      <c r="F224" s="81"/>
      <c r="G224" s="94" t="s">
        <v>617</v>
      </c>
      <c r="H224" s="3">
        <v>0</v>
      </c>
      <c r="I224" s="3">
        <v>6.63</v>
      </c>
      <c r="J224" s="3">
        <v>0</v>
      </c>
      <c r="K224" s="3">
        <v>6.63</v>
      </c>
      <c r="L224" s="95"/>
    </row>
    <row r="225" spans="1:12" x14ac:dyDescent="0.3">
      <c r="A225" s="93" t="s">
        <v>666</v>
      </c>
      <c r="B225" s="80" t="s">
        <v>348</v>
      </c>
      <c r="C225" s="81"/>
      <c r="D225" s="81"/>
      <c r="E225" s="81"/>
      <c r="F225" s="81"/>
      <c r="G225" s="94" t="s">
        <v>645</v>
      </c>
      <c r="H225" s="3">
        <v>0</v>
      </c>
      <c r="I225" s="3">
        <v>539.44000000000005</v>
      </c>
      <c r="J225" s="3">
        <v>0</v>
      </c>
      <c r="K225" s="3">
        <v>539.44000000000005</v>
      </c>
      <c r="L225" s="95"/>
    </row>
    <row r="226" spans="1:12" x14ac:dyDescent="0.3">
      <c r="A226" s="93" t="s">
        <v>667</v>
      </c>
      <c r="B226" s="80" t="s">
        <v>348</v>
      </c>
      <c r="C226" s="81"/>
      <c r="D226" s="81"/>
      <c r="E226" s="81"/>
      <c r="F226" s="81"/>
      <c r="G226" s="94" t="s">
        <v>668</v>
      </c>
      <c r="H226" s="3">
        <v>0</v>
      </c>
      <c r="I226" s="3">
        <v>880</v>
      </c>
      <c r="J226" s="3">
        <v>0</v>
      </c>
      <c r="K226" s="3">
        <v>880</v>
      </c>
      <c r="L226" s="95"/>
    </row>
    <row r="227" spans="1:12" x14ac:dyDescent="0.3">
      <c r="A227" s="96" t="s">
        <v>348</v>
      </c>
      <c r="B227" s="80" t="s">
        <v>348</v>
      </c>
      <c r="C227" s="81"/>
      <c r="D227" s="81"/>
      <c r="E227" s="81"/>
      <c r="F227" s="81"/>
      <c r="G227" s="97" t="s">
        <v>348</v>
      </c>
      <c r="H227" s="2"/>
      <c r="I227" s="2"/>
      <c r="J227" s="2"/>
      <c r="K227" s="2"/>
      <c r="L227" s="98"/>
    </row>
    <row r="228" spans="1:12" x14ac:dyDescent="0.3">
      <c r="A228" s="88" t="s">
        <v>669</v>
      </c>
      <c r="B228" s="80" t="s">
        <v>348</v>
      </c>
      <c r="C228" s="81"/>
      <c r="D228" s="81"/>
      <c r="E228" s="89" t="s">
        <v>670</v>
      </c>
      <c r="F228" s="90"/>
      <c r="G228" s="90"/>
      <c r="H228" s="1">
        <v>0</v>
      </c>
      <c r="I228" s="1">
        <v>90192.12</v>
      </c>
      <c r="J228" s="1">
        <v>28828.080000000002</v>
      </c>
      <c r="K228" s="1">
        <v>61364.04</v>
      </c>
      <c r="L228" s="91"/>
    </row>
    <row r="229" spans="1:12" x14ac:dyDescent="0.3">
      <c r="A229" s="88" t="s">
        <v>671</v>
      </c>
      <c r="B229" s="80" t="s">
        <v>348</v>
      </c>
      <c r="C229" s="81"/>
      <c r="D229" s="81"/>
      <c r="E229" s="81"/>
      <c r="F229" s="89" t="s">
        <v>622</v>
      </c>
      <c r="G229" s="90"/>
      <c r="H229" s="1">
        <v>0</v>
      </c>
      <c r="I229" s="1">
        <v>90192.12</v>
      </c>
      <c r="J229" s="1">
        <v>28828.080000000002</v>
      </c>
      <c r="K229" s="1">
        <v>61364.04</v>
      </c>
      <c r="L229" s="91"/>
    </row>
    <row r="230" spans="1:12" x14ac:dyDescent="0.3">
      <c r="A230" s="93" t="s">
        <v>672</v>
      </c>
      <c r="B230" s="80" t="s">
        <v>348</v>
      </c>
      <c r="C230" s="81"/>
      <c r="D230" s="81"/>
      <c r="E230" s="81"/>
      <c r="F230" s="81"/>
      <c r="G230" s="94" t="s">
        <v>603</v>
      </c>
      <c r="H230" s="3">
        <v>0</v>
      </c>
      <c r="I230" s="3">
        <v>27930.69</v>
      </c>
      <c r="J230" s="3">
        <v>0</v>
      </c>
      <c r="K230" s="3">
        <v>27930.69</v>
      </c>
      <c r="L230" s="95"/>
    </row>
    <row r="231" spans="1:12" x14ac:dyDescent="0.3">
      <c r="A231" s="93" t="s">
        <v>673</v>
      </c>
      <c r="B231" s="80" t="s">
        <v>348</v>
      </c>
      <c r="C231" s="81"/>
      <c r="D231" s="81"/>
      <c r="E231" s="81"/>
      <c r="F231" s="81"/>
      <c r="G231" s="94" t="s">
        <v>605</v>
      </c>
      <c r="H231" s="3">
        <v>0</v>
      </c>
      <c r="I231" s="3">
        <v>30300.83</v>
      </c>
      <c r="J231" s="3">
        <v>26344.76</v>
      </c>
      <c r="K231" s="3">
        <v>3956.07</v>
      </c>
      <c r="L231" s="95"/>
    </row>
    <row r="232" spans="1:12" x14ac:dyDescent="0.3">
      <c r="A232" s="93" t="s">
        <v>674</v>
      </c>
      <c r="B232" s="80" t="s">
        <v>348</v>
      </c>
      <c r="C232" s="81"/>
      <c r="D232" s="81"/>
      <c r="E232" s="81"/>
      <c r="F232" s="81"/>
      <c r="G232" s="94" t="s">
        <v>607</v>
      </c>
      <c r="H232" s="3">
        <v>0</v>
      </c>
      <c r="I232" s="3">
        <v>3130.71</v>
      </c>
      <c r="J232" s="3">
        <v>0</v>
      </c>
      <c r="K232" s="3">
        <v>3130.71</v>
      </c>
      <c r="L232" s="95"/>
    </row>
    <row r="233" spans="1:12" x14ac:dyDescent="0.3">
      <c r="A233" s="93" t="s">
        <v>675</v>
      </c>
      <c r="B233" s="80" t="s">
        <v>348</v>
      </c>
      <c r="C233" s="81"/>
      <c r="D233" s="81"/>
      <c r="E233" s="81"/>
      <c r="F233" s="81"/>
      <c r="G233" s="94" t="s">
        <v>609</v>
      </c>
      <c r="H233" s="3">
        <v>0</v>
      </c>
      <c r="I233" s="3">
        <v>7122.27</v>
      </c>
      <c r="J233" s="3">
        <v>0</v>
      </c>
      <c r="K233" s="3">
        <v>7122.27</v>
      </c>
      <c r="L233" s="95"/>
    </row>
    <row r="234" spans="1:12" x14ac:dyDescent="0.3">
      <c r="A234" s="93" t="s">
        <v>676</v>
      </c>
      <c r="B234" s="80" t="s">
        <v>348</v>
      </c>
      <c r="C234" s="81"/>
      <c r="D234" s="81"/>
      <c r="E234" s="81"/>
      <c r="F234" s="81"/>
      <c r="G234" s="94" t="s">
        <v>611</v>
      </c>
      <c r="H234" s="3">
        <v>0</v>
      </c>
      <c r="I234" s="3">
        <v>2234.52</v>
      </c>
      <c r="J234" s="3">
        <v>0</v>
      </c>
      <c r="K234" s="3">
        <v>2234.52</v>
      </c>
      <c r="L234" s="95"/>
    </row>
    <row r="235" spans="1:12" x14ac:dyDescent="0.3">
      <c r="A235" s="93" t="s">
        <v>677</v>
      </c>
      <c r="B235" s="80" t="s">
        <v>348</v>
      </c>
      <c r="C235" s="81"/>
      <c r="D235" s="81"/>
      <c r="E235" s="81"/>
      <c r="F235" s="81"/>
      <c r="G235" s="94" t="s">
        <v>613</v>
      </c>
      <c r="H235" s="3">
        <v>0</v>
      </c>
      <c r="I235" s="3">
        <v>279.18</v>
      </c>
      <c r="J235" s="3">
        <v>0</v>
      </c>
      <c r="K235" s="3">
        <v>279.18</v>
      </c>
      <c r="L235" s="95"/>
    </row>
    <row r="236" spans="1:12" x14ac:dyDescent="0.3">
      <c r="A236" s="93" t="s">
        <v>678</v>
      </c>
      <c r="B236" s="80" t="s">
        <v>348</v>
      </c>
      <c r="C236" s="81"/>
      <c r="D236" s="81"/>
      <c r="E236" s="81"/>
      <c r="F236" s="81"/>
      <c r="G236" s="94" t="s">
        <v>615</v>
      </c>
      <c r="H236" s="3">
        <v>0</v>
      </c>
      <c r="I236" s="3">
        <v>6794.44</v>
      </c>
      <c r="J236" s="3">
        <v>1738.48</v>
      </c>
      <c r="K236" s="3">
        <v>5055.96</v>
      </c>
      <c r="L236" s="95"/>
    </row>
    <row r="237" spans="1:12" x14ac:dyDescent="0.3">
      <c r="A237" s="93" t="s">
        <v>679</v>
      </c>
      <c r="B237" s="80" t="s">
        <v>348</v>
      </c>
      <c r="C237" s="81"/>
      <c r="D237" s="81"/>
      <c r="E237" s="81"/>
      <c r="F237" s="81"/>
      <c r="G237" s="94" t="s">
        <v>617</v>
      </c>
      <c r="H237" s="3">
        <v>0</v>
      </c>
      <c r="I237" s="3">
        <v>203.58</v>
      </c>
      <c r="J237" s="3">
        <v>0</v>
      </c>
      <c r="K237" s="3">
        <v>203.58</v>
      </c>
      <c r="L237" s="95"/>
    </row>
    <row r="238" spans="1:12" x14ac:dyDescent="0.3">
      <c r="A238" s="93" t="s">
        <v>680</v>
      </c>
      <c r="B238" s="80" t="s">
        <v>348</v>
      </c>
      <c r="C238" s="81"/>
      <c r="D238" s="81"/>
      <c r="E238" s="81"/>
      <c r="F238" s="81"/>
      <c r="G238" s="94" t="s">
        <v>619</v>
      </c>
      <c r="H238" s="3">
        <v>0</v>
      </c>
      <c r="I238" s="3">
        <v>9216.7199999999993</v>
      </c>
      <c r="J238" s="3">
        <v>0</v>
      </c>
      <c r="K238" s="3">
        <v>9216.7199999999993</v>
      </c>
      <c r="L238" s="95"/>
    </row>
    <row r="239" spans="1:12" x14ac:dyDescent="0.3">
      <c r="A239" s="93" t="s">
        <v>681</v>
      </c>
      <c r="B239" s="80" t="s">
        <v>348</v>
      </c>
      <c r="C239" s="81"/>
      <c r="D239" s="81"/>
      <c r="E239" s="81"/>
      <c r="F239" s="81"/>
      <c r="G239" s="94" t="s">
        <v>645</v>
      </c>
      <c r="H239" s="3">
        <v>0</v>
      </c>
      <c r="I239" s="3">
        <v>2979.18</v>
      </c>
      <c r="J239" s="3">
        <v>744.84</v>
      </c>
      <c r="K239" s="3">
        <v>2234.34</v>
      </c>
      <c r="L239" s="95"/>
    </row>
    <row r="240" spans="1:12" x14ac:dyDescent="0.3">
      <c r="A240" s="96" t="s">
        <v>348</v>
      </c>
      <c r="B240" s="80" t="s">
        <v>348</v>
      </c>
      <c r="C240" s="81"/>
      <c r="D240" s="81"/>
      <c r="E240" s="81"/>
      <c r="F240" s="81"/>
      <c r="G240" s="97" t="s">
        <v>348</v>
      </c>
      <c r="H240" s="2"/>
      <c r="I240" s="2"/>
      <c r="J240" s="2"/>
      <c r="K240" s="2"/>
      <c r="L240" s="98"/>
    </row>
    <row r="241" spans="1:12" x14ac:dyDescent="0.3">
      <c r="A241" s="88" t="s">
        <v>682</v>
      </c>
      <c r="B241" s="80" t="s">
        <v>348</v>
      </c>
      <c r="C241" s="81"/>
      <c r="D241" s="89" t="s">
        <v>683</v>
      </c>
      <c r="E241" s="90"/>
      <c r="F241" s="90"/>
      <c r="G241" s="90"/>
      <c r="H241" s="1">
        <v>0</v>
      </c>
      <c r="I241" s="1">
        <v>312920.3</v>
      </c>
      <c r="J241" s="1">
        <v>0.11</v>
      </c>
      <c r="K241" s="1">
        <v>312920.19</v>
      </c>
      <c r="L241" s="91"/>
    </row>
    <row r="242" spans="1:12" x14ac:dyDescent="0.3">
      <c r="A242" s="88" t="s">
        <v>684</v>
      </c>
      <c r="B242" s="80" t="s">
        <v>348</v>
      </c>
      <c r="C242" s="81"/>
      <c r="D242" s="81"/>
      <c r="E242" s="89" t="s">
        <v>683</v>
      </c>
      <c r="F242" s="90"/>
      <c r="G242" s="90"/>
      <c r="H242" s="1">
        <v>0</v>
      </c>
      <c r="I242" s="1">
        <v>312920.3</v>
      </c>
      <c r="J242" s="1">
        <v>0.11</v>
      </c>
      <c r="K242" s="1">
        <v>312920.19</v>
      </c>
      <c r="L242" s="91"/>
    </row>
    <row r="243" spans="1:12" x14ac:dyDescent="0.3">
      <c r="A243" s="88" t="s">
        <v>685</v>
      </c>
      <c r="B243" s="80" t="s">
        <v>348</v>
      </c>
      <c r="C243" s="81"/>
      <c r="D243" s="81"/>
      <c r="E243" s="81"/>
      <c r="F243" s="89" t="s">
        <v>683</v>
      </c>
      <c r="G243" s="90"/>
      <c r="H243" s="1">
        <v>0</v>
      </c>
      <c r="I243" s="1">
        <v>312920.3</v>
      </c>
      <c r="J243" s="1">
        <v>0.11</v>
      </c>
      <c r="K243" s="1">
        <v>312920.19</v>
      </c>
      <c r="L243" s="91"/>
    </row>
    <row r="244" spans="1:12" x14ac:dyDescent="0.3">
      <c r="A244" s="93" t="s">
        <v>686</v>
      </c>
      <c r="B244" s="80" t="s">
        <v>348</v>
      </c>
      <c r="C244" s="81"/>
      <c r="D244" s="81"/>
      <c r="E244" s="81"/>
      <c r="F244" s="81"/>
      <c r="G244" s="94" t="s">
        <v>687</v>
      </c>
      <c r="H244" s="3">
        <v>0</v>
      </c>
      <c r="I244" s="3">
        <v>19351.23</v>
      </c>
      <c r="J244" s="3">
        <v>0.08</v>
      </c>
      <c r="K244" s="3">
        <v>19351.150000000001</v>
      </c>
      <c r="L244" s="95"/>
    </row>
    <row r="245" spans="1:12" x14ac:dyDescent="0.3">
      <c r="A245" s="93" t="s">
        <v>688</v>
      </c>
      <c r="B245" s="80" t="s">
        <v>348</v>
      </c>
      <c r="C245" s="81"/>
      <c r="D245" s="81"/>
      <c r="E245" s="81"/>
      <c r="F245" s="81"/>
      <c r="G245" s="94" t="s">
        <v>689</v>
      </c>
      <c r="H245" s="3">
        <v>0</v>
      </c>
      <c r="I245" s="3">
        <v>6468</v>
      </c>
      <c r="J245" s="3">
        <v>0</v>
      </c>
      <c r="K245" s="3">
        <v>6468</v>
      </c>
      <c r="L245" s="95"/>
    </row>
    <row r="246" spans="1:12" x14ac:dyDescent="0.3">
      <c r="A246" s="93" t="s">
        <v>690</v>
      </c>
      <c r="B246" s="80" t="s">
        <v>348</v>
      </c>
      <c r="C246" s="81"/>
      <c r="D246" s="81"/>
      <c r="E246" s="81"/>
      <c r="F246" s="81"/>
      <c r="G246" s="94" t="s">
        <v>691</v>
      </c>
      <c r="H246" s="3">
        <v>0</v>
      </c>
      <c r="I246" s="3">
        <v>4657.3599999999997</v>
      </c>
      <c r="J246" s="3">
        <v>0</v>
      </c>
      <c r="K246" s="3">
        <v>4657.3599999999997</v>
      </c>
      <c r="L246" s="95"/>
    </row>
    <row r="247" spans="1:12" x14ac:dyDescent="0.3">
      <c r="A247" s="93" t="s">
        <v>692</v>
      </c>
      <c r="B247" s="80" t="s">
        <v>348</v>
      </c>
      <c r="C247" s="81"/>
      <c r="D247" s="81"/>
      <c r="E247" s="81"/>
      <c r="F247" s="81"/>
      <c r="G247" s="94" t="s">
        <v>693</v>
      </c>
      <c r="H247" s="3">
        <v>0</v>
      </c>
      <c r="I247" s="3">
        <v>11190.74</v>
      </c>
      <c r="J247" s="3">
        <v>0</v>
      </c>
      <c r="K247" s="3">
        <v>11190.74</v>
      </c>
      <c r="L247" s="95"/>
    </row>
    <row r="248" spans="1:12" x14ac:dyDescent="0.3">
      <c r="A248" s="93" t="s">
        <v>694</v>
      </c>
      <c r="B248" s="80" t="s">
        <v>348</v>
      </c>
      <c r="C248" s="81"/>
      <c r="D248" s="81"/>
      <c r="E248" s="81"/>
      <c r="F248" s="81"/>
      <c r="G248" s="94" t="s">
        <v>695</v>
      </c>
      <c r="H248" s="3">
        <v>0</v>
      </c>
      <c r="I248" s="3">
        <v>207665.14</v>
      </c>
      <c r="J248" s="3">
        <v>0</v>
      </c>
      <c r="K248" s="3">
        <v>207665.14</v>
      </c>
      <c r="L248" s="95"/>
    </row>
    <row r="249" spans="1:12" x14ac:dyDescent="0.3">
      <c r="A249" s="93" t="s">
        <v>696</v>
      </c>
      <c r="B249" s="80" t="s">
        <v>348</v>
      </c>
      <c r="C249" s="81"/>
      <c r="D249" s="81"/>
      <c r="E249" s="81"/>
      <c r="F249" s="81"/>
      <c r="G249" s="94" t="s">
        <v>697</v>
      </c>
      <c r="H249" s="3">
        <v>0</v>
      </c>
      <c r="I249" s="3">
        <v>40085.72</v>
      </c>
      <c r="J249" s="3">
        <v>0.01</v>
      </c>
      <c r="K249" s="3">
        <v>40085.71</v>
      </c>
      <c r="L249" s="95"/>
    </row>
    <row r="250" spans="1:12" x14ac:dyDescent="0.3">
      <c r="A250" s="93" t="s">
        <v>698</v>
      </c>
      <c r="B250" s="80" t="s">
        <v>348</v>
      </c>
      <c r="C250" s="81"/>
      <c r="D250" s="81"/>
      <c r="E250" s="81"/>
      <c r="F250" s="81"/>
      <c r="G250" s="94" t="s">
        <v>699</v>
      </c>
      <c r="H250" s="3">
        <v>0</v>
      </c>
      <c r="I250" s="3">
        <v>23502.11</v>
      </c>
      <c r="J250" s="3">
        <v>0.02</v>
      </c>
      <c r="K250" s="3">
        <v>23502.09</v>
      </c>
      <c r="L250" s="95"/>
    </row>
    <row r="251" spans="1:12" x14ac:dyDescent="0.3">
      <c r="A251" s="96" t="s">
        <v>348</v>
      </c>
      <c r="B251" s="80" t="s">
        <v>348</v>
      </c>
      <c r="C251" s="81"/>
      <c r="D251" s="81"/>
      <c r="E251" s="81"/>
      <c r="F251" s="81"/>
      <c r="G251" s="97" t="s">
        <v>348</v>
      </c>
      <c r="H251" s="2"/>
      <c r="I251" s="2"/>
      <c r="J251" s="2"/>
      <c r="K251" s="2"/>
      <c r="L251" s="98"/>
    </row>
    <row r="252" spans="1:12" x14ac:dyDescent="0.3">
      <c r="A252" s="88" t="s">
        <v>700</v>
      </c>
      <c r="B252" s="92" t="s">
        <v>348</v>
      </c>
      <c r="C252" s="89" t="s">
        <v>701</v>
      </c>
      <c r="D252" s="90"/>
      <c r="E252" s="90"/>
      <c r="F252" s="90"/>
      <c r="G252" s="90"/>
      <c r="H252" s="1">
        <v>0</v>
      </c>
      <c r="I252" s="1">
        <v>366533.87</v>
      </c>
      <c r="J252" s="1">
        <v>8213.9599999999991</v>
      </c>
      <c r="K252" s="1">
        <v>358319.91</v>
      </c>
      <c r="L252" s="91"/>
    </row>
    <row r="253" spans="1:12" x14ac:dyDescent="0.3">
      <c r="A253" s="88" t="s">
        <v>702</v>
      </c>
      <c r="B253" s="80" t="s">
        <v>348</v>
      </c>
      <c r="C253" s="81"/>
      <c r="D253" s="89" t="s">
        <v>701</v>
      </c>
      <c r="E253" s="90"/>
      <c r="F253" s="90"/>
      <c r="G253" s="90"/>
      <c r="H253" s="1">
        <v>0</v>
      </c>
      <c r="I253" s="1">
        <v>366533.87</v>
      </c>
      <c r="J253" s="1">
        <v>8213.9599999999991</v>
      </c>
      <c r="K253" s="1">
        <v>358319.91</v>
      </c>
      <c r="L253" s="91"/>
    </row>
    <row r="254" spans="1:12" x14ac:dyDescent="0.3">
      <c r="A254" s="88" t="s">
        <v>703</v>
      </c>
      <c r="B254" s="80" t="s">
        <v>348</v>
      </c>
      <c r="C254" s="81"/>
      <c r="D254" s="81"/>
      <c r="E254" s="89" t="s">
        <v>701</v>
      </c>
      <c r="F254" s="90"/>
      <c r="G254" s="90"/>
      <c r="H254" s="1">
        <v>0</v>
      </c>
      <c r="I254" s="1">
        <v>366533.87</v>
      </c>
      <c r="J254" s="1">
        <v>8213.9599999999991</v>
      </c>
      <c r="K254" s="1">
        <v>358319.91</v>
      </c>
      <c r="L254" s="91"/>
    </row>
    <row r="255" spans="1:12" x14ac:dyDescent="0.3">
      <c r="A255" s="88" t="s">
        <v>704</v>
      </c>
      <c r="B255" s="80" t="s">
        <v>348</v>
      </c>
      <c r="C255" s="81"/>
      <c r="D255" s="81"/>
      <c r="E255" s="81"/>
      <c r="F255" s="89" t="s">
        <v>705</v>
      </c>
      <c r="G255" s="90"/>
      <c r="H255" s="1">
        <v>0</v>
      </c>
      <c r="I255" s="1">
        <v>32809.339999999997</v>
      </c>
      <c r="J255" s="1">
        <v>0.02</v>
      </c>
      <c r="K255" s="1">
        <v>32809.32</v>
      </c>
      <c r="L255" s="91"/>
    </row>
    <row r="256" spans="1:12" x14ac:dyDescent="0.3">
      <c r="A256" s="93" t="s">
        <v>706</v>
      </c>
      <c r="B256" s="80" t="s">
        <v>348</v>
      </c>
      <c r="C256" s="81"/>
      <c r="D256" s="81"/>
      <c r="E256" s="81"/>
      <c r="F256" s="81"/>
      <c r="G256" s="94" t="s">
        <v>707</v>
      </c>
      <c r="H256" s="3">
        <v>0</v>
      </c>
      <c r="I256" s="3">
        <v>32809.339999999997</v>
      </c>
      <c r="J256" s="3">
        <v>0.02</v>
      </c>
      <c r="K256" s="3">
        <v>32809.32</v>
      </c>
      <c r="L256" s="95"/>
    </row>
    <row r="257" spans="1:12" x14ac:dyDescent="0.3">
      <c r="A257" s="96" t="s">
        <v>348</v>
      </c>
      <c r="B257" s="80" t="s">
        <v>348</v>
      </c>
      <c r="C257" s="81"/>
      <c r="D257" s="81"/>
      <c r="E257" s="81"/>
      <c r="F257" s="81"/>
      <c r="G257" s="97" t="s">
        <v>348</v>
      </c>
      <c r="H257" s="2"/>
      <c r="I257" s="2"/>
      <c r="J257" s="2"/>
      <c r="K257" s="2"/>
      <c r="L257" s="98"/>
    </row>
    <row r="258" spans="1:12" x14ac:dyDescent="0.3">
      <c r="A258" s="88" t="s">
        <v>708</v>
      </c>
      <c r="B258" s="80" t="s">
        <v>348</v>
      </c>
      <c r="C258" s="81"/>
      <c r="D258" s="81"/>
      <c r="E258" s="81"/>
      <c r="F258" s="89" t="s">
        <v>709</v>
      </c>
      <c r="G258" s="90"/>
      <c r="H258" s="1">
        <v>0</v>
      </c>
      <c r="I258" s="1">
        <v>161228.24</v>
      </c>
      <c r="J258" s="1">
        <v>0</v>
      </c>
      <c r="K258" s="1">
        <v>161228.24</v>
      </c>
      <c r="L258" s="91"/>
    </row>
    <row r="259" spans="1:12" x14ac:dyDescent="0.3">
      <c r="A259" s="93" t="s">
        <v>710</v>
      </c>
      <c r="B259" s="80" t="s">
        <v>348</v>
      </c>
      <c r="C259" s="81"/>
      <c r="D259" s="81"/>
      <c r="E259" s="81"/>
      <c r="F259" s="81"/>
      <c r="G259" s="94" t="s">
        <v>711</v>
      </c>
      <c r="H259" s="3">
        <v>0</v>
      </c>
      <c r="I259" s="3">
        <v>89543.49</v>
      </c>
      <c r="J259" s="3">
        <v>0</v>
      </c>
      <c r="K259" s="3">
        <v>89543.49</v>
      </c>
      <c r="L259" s="95"/>
    </row>
    <row r="260" spans="1:12" x14ac:dyDescent="0.3">
      <c r="A260" s="93" t="s">
        <v>712</v>
      </c>
      <c r="B260" s="80" t="s">
        <v>348</v>
      </c>
      <c r="C260" s="81"/>
      <c r="D260" s="81"/>
      <c r="E260" s="81"/>
      <c r="F260" s="81"/>
      <c r="G260" s="94" t="s">
        <v>713</v>
      </c>
      <c r="H260" s="3">
        <v>0</v>
      </c>
      <c r="I260" s="3">
        <v>45026.77</v>
      </c>
      <c r="J260" s="3">
        <v>0</v>
      </c>
      <c r="K260" s="3">
        <v>45026.77</v>
      </c>
      <c r="L260" s="95"/>
    </row>
    <row r="261" spans="1:12" x14ac:dyDescent="0.3">
      <c r="A261" s="93" t="s">
        <v>714</v>
      </c>
      <c r="B261" s="80" t="s">
        <v>348</v>
      </c>
      <c r="C261" s="81"/>
      <c r="D261" s="81"/>
      <c r="E261" s="81"/>
      <c r="F261" s="81"/>
      <c r="G261" s="94" t="s">
        <v>715</v>
      </c>
      <c r="H261" s="3">
        <v>0</v>
      </c>
      <c r="I261" s="3">
        <v>17832.11</v>
      </c>
      <c r="J261" s="3">
        <v>0</v>
      </c>
      <c r="K261" s="3">
        <v>17832.11</v>
      </c>
      <c r="L261" s="95"/>
    </row>
    <row r="262" spans="1:12" x14ac:dyDescent="0.3">
      <c r="A262" s="93" t="s">
        <v>716</v>
      </c>
      <c r="B262" s="80" t="s">
        <v>348</v>
      </c>
      <c r="C262" s="81"/>
      <c r="D262" s="81"/>
      <c r="E262" s="81"/>
      <c r="F262" s="81"/>
      <c r="G262" s="94" t="s">
        <v>717</v>
      </c>
      <c r="H262" s="3">
        <v>0</v>
      </c>
      <c r="I262" s="3">
        <v>8825.8700000000008</v>
      </c>
      <c r="J262" s="3">
        <v>0</v>
      </c>
      <c r="K262" s="3">
        <v>8825.8700000000008</v>
      </c>
      <c r="L262" s="95"/>
    </row>
    <row r="263" spans="1:12" x14ac:dyDescent="0.3">
      <c r="A263" s="96" t="s">
        <v>348</v>
      </c>
      <c r="B263" s="80" t="s">
        <v>348</v>
      </c>
      <c r="C263" s="81"/>
      <c r="D263" s="81"/>
      <c r="E263" s="81"/>
      <c r="F263" s="81"/>
      <c r="G263" s="97" t="s">
        <v>348</v>
      </c>
      <c r="H263" s="2"/>
      <c r="I263" s="2"/>
      <c r="J263" s="2"/>
      <c r="K263" s="2"/>
      <c r="L263" s="98"/>
    </row>
    <row r="264" spans="1:12" x14ac:dyDescent="0.3">
      <c r="A264" s="88" t="s">
        <v>718</v>
      </c>
      <c r="B264" s="80" t="s">
        <v>348</v>
      </c>
      <c r="C264" s="81"/>
      <c r="D264" s="81"/>
      <c r="E264" s="81"/>
      <c r="F264" s="89" t="s">
        <v>719</v>
      </c>
      <c r="G264" s="90"/>
      <c r="H264" s="1">
        <v>0</v>
      </c>
      <c r="I264" s="1">
        <v>43721.41</v>
      </c>
      <c r="J264" s="1">
        <v>0</v>
      </c>
      <c r="K264" s="1">
        <v>43721.41</v>
      </c>
      <c r="L264" s="91"/>
    </row>
    <row r="265" spans="1:12" x14ac:dyDescent="0.3">
      <c r="A265" s="93" t="s">
        <v>720</v>
      </c>
      <c r="B265" s="80" t="s">
        <v>348</v>
      </c>
      <c r="C265" s="81"/>
      <c r="D265" s="81"/>
      <c r="E265" s="81"/>
      <c r="F265" s="81"/>
      <c r="G265" s="94" t="s">
        <v>721</v>
      </c>
      <c r="H265" s="3">
        <v>0</v>
      </c>
      <c r="I265" s="3">
        <v>28667.599999999999</v>
      </c>
      <c r="J265" s="3">
        <v>0</v>
      </c>
      <c r="K265" s="3">
        <v>28667.599999999999</v>
      </c>
      <c r="L265" s="95"/>
    </row>
    <row r="266" spans="1:12" x14ac:dyDescent="0.3">
      <c r="A266" s="93" t="s">
        <v>722</v>
      </c>
      <c r="B266" s="80" t="s">
        <v>348</v>
      </c>
      <c r="C266" s="81"/>
      <c r="D266" s="81"/>
      <c r="E266" s="81"/>
      <c r="F266" s="81"/>
      <c r="G266" s="94" t="s">
        <v>723</v>
      </c>
      <c r="H266" s="3">
        <v>0</v>
      </c>
      <c r="I266" s="3">
        <v>3187.9</v>
      </c>
      <c r="J266" s="3">
        <v>0</v>
      </c>
      <c r="K266" s="3">
        <v>3187.9</v>
      </c>
      <c r="L266" s="95"/>
    </row>
    <row r="267" spans="1:12" x14ac:dyDescent="0.3">
      <c r="A267" s="93" t="s">
        <v>724</v>
      </c>
      <c r="B267" s="80" t="s">
        <v>348</v>
      </c>
      <c r="C267" s="81"/>
      <c r="D267" s="81"/>
      <c r="E267" s="81"/>
      <c r="F267" s="81"/>
      <c r="G267" s="94" t="s">
        <v>725</v>
      </c>
      <c r="H267" s="3">
        <v>0</v>
      </c>
      <c r="I267" s="3">
        <v>37.799999999999997</v>
      </c>
      <c r="J267" s="3">
        <v>0</v>
      </c>
      <c r="K267" s="3">
        <v>37.799999999999997</v>
      </c>
      <c r="L267" s="95"/>
    </row>
    <row r="268" spans="1:12" x14ac:dyDescent="0.3">
      <c r="A268" s="93" t="s">
        <v>726</v>
      </c>
      <c r="B268" s="80" t="s">
        <v>348</v>
      </c>
      <c r="C268" s="81"/>
      <c r="D268" s="81"/>
      <c r="E268" s="81"/>
      <c r="F268" s="81"/>
      <c r="G268" s="94" t="s">
        <v>727</v>
      </c>
      <c r="H268" s="3">
        <v>0</v>
      </c>
      <c r="I268" s="3">
        <v>10870.11</v>
      </c>
      <c r="J268" s="3">
        <v>0</v>
      </c>
      <c r="K268" s="3">
        <v>10870.11</v>
      </c>
      <c r="L268" s="95"/>
    </row>
    <row r="269" spans="1:12" x14ac:dyDescent="0.3">
      <c r="A269" s="93" t="s">
        <v>728</v>
      </c>
      <c r="B269" s="80" t="s">
        <v>348</v>
      </c>
      <c r="C269" s="81"/>
      <c r="D269" s="81"/>
      <c r="E269" s="81"/>
      <c r="F269" s="81"/>
      <c r="G269" s="94" t="s">
        <v>697</v>
      </c>
      <c r="H269" s="3">
        <v>0</v>
      </c>
      <c r="I269" s="3">
        <v>958</v>
      </c>
      <c r="J269" s="3">
        <v>0</v>
      </c>
      <c r="K269" s="3">
        <v>958</v>
      </c>
      <c r="L269" s="95"/>
    </row>
    <row r="270" spans="1:12" x14ac:dyDescent="0.3">
      <c r="A270" s="96" t="s">
        <v>348</v>
      </c>
      <c r="B270" s="80" t="s">
        <v>348</v>
      </c>
      <c r="C270" s="81"/>
      <c r="D270" s="81"/>
      <c r="E270" s="81"/>
      <c r="F270" s="81"/>
      <c r="G270" s="97" t="s">
        <v>348</v>
      </c>
      <c r="H270" s="2"/>
      <c r="I270" s="2"/>
      <c r="J270" s="2"/>
      <c r="K270" s="2"/>
      <c r="L270" s="98"/>
    </row>
    <row r="271" spans="1:12" x14ac:dyDescent="0.3">
      <c r="A271" s="88" t="s">
        <v>729</v>
      </c>
      <c r="B271" s="80" t="s">
        <v>348</v>
      </c>
      <c r="C271" s="81"/>
      <c r="D271" s="81"/>
      <c r="E271" s="81"/>
      <c r="F271" s="89" t="s">
        <v>730</v>
      </c>
      <c r="G271" s="90"/>
      <c r="H271" s="1">
        <v>0</v>
      </c>
      <c r="I271" s="1">
        <v>117014.83</v>
      </c>
      <c r="J271" s="1">
        <v>8213.94</v>
      </c>
      <c r="K271" s="1">
        <v>108800.89</v>
      </c>
      <c r="L271" s="91"/>
    </row>
    <row r="272" spans="1:12" x14ac:dyDescent="0.3">
      <c r="A272" s="93" t="s">
        <v>731</v>
      </c>
      <c r="B272" s="80" t="s">
        <v>348</v>
      </c>
      <c r="C272" s="81"/>
      <c r="D272" s="81"/>
      <c r="E272" s="81"/>
      <c r="F272" s="81"/>
      <c r="G272" s="94" t="s">
        <v>549</v>
      </c>
      <c r="H272" s="3">
        <v>0</v>
      </c>
      <c r="I272" s="3">
        <v>17925.63</v>
      </c>
      <c r="J272" s="3">
        <v>0</v>
      </c>
      <c r="K272" s="3">
        <v>17925.63</v>
      </c>
      <c r="L272" s="95"/>
    </row>
    <row r="273" spans="1:12" x14ac:dyDescent="0.3">
      <c r="A273" s="93" t="s">
        <v>732</v>
      </c>
      <c r="B273" s="80" t="s">
        <v>348</v>
      </c>
      <c r="C273" s="81"/>
      <c r="D273" s="81"/>
      <c r="E273" s="81"/>
      <c r="F273" s="81"/>
      <c r="G273" s="94" t="s">
        <v>733</v>
      </c>
      <c r="H273" s="3">
        <v>0</v>
      </c>
      <c r="I273" s="3">
        <v>1758.4</v>
      </c>
      <c r="J273" s="3">
        <v>0</v>
      </c>
      <c r="K273" s="3">
        <v>1758.4</v>
      </c>
      <c r="L273" s="95"/>
    </row>
    <row r="274" spans="1:12" x14ac:dyDescent="0.3">
      <c r="A274" s="93" t="s">
        <v>734</v>
      </c>
      <c r="B274" s="80" t="s">
        <v>348</v>
      </c>
      <c r="C274" s="81"/>
      <c r="D274" s="81"/>
      <c r="E274" s="81"/>
      <c r="F274" s="81"/>
      <c r="G274" s="94" t="s">
        <v>735</v>
      </c>
      <c r="H274" s="3">
        <v>0</v>
      </c>
      <c r="I274" s="3">
        <v>97330.8</v>
      </c>
      <c r="J274" s="3">
        <v>8213.94</v>
      </c>
      <c r="K274" s="3">
        <v>89116.86</v>
      </c>
      <c r="L274" s="95"/>
    </row>
    <row r="275" spans="1:12" x14ac:dyDescent="0.3">
      <c r="A275" s="96" t="s">
        <v>348</v>
      </c>
      <c r="B275" s="80" t="s">
        <v>348</v>
      </c>
      <c r="C275" s="81"/>
      <c r="D275" s="81"/>
      <c r="E275" s="81"/>
      <c r="F275" s="81"/>
      <c r="G275" s="97" t="s">
        <v>348</v>
      </c>
      <c r="H275" s="2"/>
      <c r="I275" s="2"/>
      <c r="J275" s="2"/>
      <c r="K275" s="2"/>
      <c r="L275" s="98"/>
    </row>
    <row r="276" spans="1:12" x14ac:dyDescent="0.3">
      <c r="A276" s="88" t="s">
        <v>736</v>
      </c>
      <c r="B276" s="80" t="s">
        <v>348</v>
      </c>
      <c r="C276" s="81"/>
      <c r="D276" s="81"/>
      <c r="E276" s="81"/>
      <c r="F276" s="89" t="s">
        <v>737</v>
      </c>
      <c r="G276" s="90"/>
      <c r="H276" s="1">
        <v>0</v>
      </c>
      <c r="I276" s="1">
        <v>11760.05</v>
      </c>
      <c r="J276" s="1">
        <v>0</v>
      </c>
      <c r="K276" s="1">
        <v>11760.05</v>
      </c>
      <c r="L276" s="91"/>
    </row>
    <row r="277" spans="1:12" x14ac:dyDescent="0.3">
      <c r="A277" s="93" t="s">
        <v>738</v>
      </c>
      <c r="B277" s="80" t="s">
        <v>348</v>
      </c>
      <c r="C277" s="81"/>
      <c r="D277" s="81"/>
      <c r="E277" s="81"/>
      <c r="F277" s="81"/>
      <c r="G277" s="94" t="s">
        <v>739</v>
      </c>
      <c r="H277" s="3">
        <v>0</v>
      </c>
      <c r="I277" s="3">
        <v>151.35</v>
      </c>
      <c r="J277" s="3">
        <v>0</v>
      </c>
      <c r="K277" s="3">
        <v>151.35</v>
      </c>
      <c r="L277" s="95"/>
    </row>
    <row r="278" spans="1:12" x14ac:dyDescent="0.3">
      <c r="A278" s="93" t="s">
        <v>740</v>
      </c>
      <c r="B278" s="80" t="s">
        <v>348</v>
      </c>
      <c r="C278" s="81"/>
      <c r="D278" s="81"/>
      <c r="E278" s="81"/>
      <c r="F278" s="81"/>
      <c r="G278" s="94" t="s">
        <v>741</v>
      </c>
      <c r="H278" s="3">
        <v>0</v>
      </c>
      <c r="I278" s="3">
        <v>375.53</v>
      </c>
      <c r="J278" s="3">
        <v>0</v>
      </c>
      <c r="K278" s="3">
        <v>375.53</v>
      </c>
      <c r="L278" s="95"/>
    </row>
    <row r="279" spans="1:12" x14ac:dyDescent="0.3">
      <c r="A279" s="93" t="s">
        <v>742</v>
      </c>
      <c r="B279" s="80" t="s">
        <v>348</v>
      </c>
      <c r="C279" s="81"/>
      <c r="D279" s="81"/>
      <c r="E279" s="81"/>
      <c r="F279" s="81"/>
      <c r="G279" s="94" t="s">
        <v>743</v>
      </c>
      <c r="H279" s="3">
        <v>0</v>
      </c>
      <c r="I279" s="3">
        <v>92</v>
      </c>
      <c r="J279" s="3">
        <v>0</v>
      </c>
      <c r="K279" s="3">
        <v>92</v>
      </c>
      <c r="L279" s="95"/>
    </row>
    <row r="280" spans="1:12" x14ac:dyDescent="0.3">
      <c r="A280" s="93" t="s">
        <v>744</v>
      </c>
      <c r="B280" s="80" t="s">
        <v>348</v>
      </c>
      <c r="C280" s="81"/>
      <c r="D280" s="81"/>
      <c r="E280" s="81"/>
      <c r="F280" s="81"/>
      <c r="G280" s="94" t="s">
        <v>745</v>
      </c>
      <c r="H280" s="3">
        <v>0</v>
      </c>
      <c r="I280" s="3">
        <v>114.4</v>
      </c>
      <c r="J280" s="3">
        <v>0</v>
      </c>
      <c r="K280" s="3">
        <v>114.4</v>
      </c>
      <c r="L280" s="95"/>
    </row>
    <row r="281" spans="1:12" x14ac:dyDescent="0.3">
      <c r="A281" s="93" t="s">
        <v>746</v>
      </c>
      <c r="B281" s="80" t="s">
        <v>348</v>
      </c>
      <c r="C281" s="81"/>
      <c r="D281" s="81"/>
      <c r="E281" s="81"/>
      <c r="F281" s="81"/>
      <c r="G281" s="94" t="s">
        <v>747</v>
      </c>
      <c r="H281" s="3">
        <v>0</v>
      </c>
      <c r="I281" s="3">
        <v>7791.04</v>
      </c>
      <c r="J281" s="3">
        <v>0</v>
      </c>
      <c r="K281" s="3">
        <v>7791.04</v>
      </c>
      <c r="L281" s="95"/>
    </row>
    <row r="282" spans="1:12" x14ac:dyDescent="0.3">
      <c r="A282" s="93" t="s">
        <v>748</v>
      </c>
      <c r="B282" s="80" t="s">
        <v>348</v>
      </c>
      <c r="C282" s="81"/>
      <c r="D282" s="81"/>
      <c r="E282" s="81"/>
      <c r="F282" s="81"/>
      <c r="G282" s="94" t="s">
        <v>749</v>
      </c>
      <c r="H282" s="3">
        <v>0</v>
      </c>
      <c r="I282" s="3">
        <v>363.55</v>
      </c>
      <c r="J282" s="3">
        <v>0</v>
      </c>
      <c r="K282" s="3">
        <v>363.55</v>
      </c>
      <c r="L282" s="95"/>
    </row>
    <row r="283" spans="1:12" x14ac:dyDescent="0.3">
      <c r="A283" s="93" t="s">
        <v>750</v>
      </c>
      <c r="B283" s="80" t="s">
        <v>348</v>
      </c>
      <c r="C283" s="81"/>
      <c r="D283" s="81"/>
      <c r="E283" s="81"/>
      <c r="F283" s="81"/>
      <c r="G283" s="94" t="s">
        <v>751</v>
      </c>
      <c r="H283" s="3">
        <v>0</v>
      </c>
      <c r="I283" s="3">
        <v>2119.84</v>
      </c>
      <c r="J283" s="3">
        <v>0</v>
      </c>
      <c r="K283" s="3">
        <v>2119.84</v>
      </c>
      <c r="L283" s="95"/>
    </row>
    <row r="284" spans="1:12" x14ac:dyDescent="0.3">
      <c r="A284" s="93" t="s">
        <v>752</v>
      </c>
      <c r="B284" s="80" t="s">
        <v>348</v>
      </c>
      <c r="C284" s="81"/>
      <c r="D284" s="81"/>
      <c r="E284" s="81"/>
      <c r="F284" s="81"/>
      <c r="G284" s="94" t="s">
        <v>753</v>
      </c>
      <c r="H284" s="3">
        <v>0</v>
      </c>
      <c r="I284" s="3">
        <v>752.34</v>
      </c>
      <c r="J284" s="3">
        <v>0</v>
      </c>
      <c r="K284" s="3">
        <v>752.34</v>
      </c>
      <c r="L284" s="95"/>
    </row>
    <row r="285" spans="1:12" x14ac:dyDescent="0.3">
      <c r="A285" s="96" t="s">
        <v>348</v>
      </c>
      <c r="B285" s="80" t="s">
        <v>348</v>
      </c>
      <c r="C285" s="81"/>
      <c r="D285" s="81"/>
      <c r="E285" s="81"/>
      <c r="F285" s="81"/>
      <c r="G285" s="97" t="s">
        <v>348</v>
      </c>
      <c r="H285" s="2"/>
      <c r="I285" s="2"/>
      <c r="J285" s="2"/>
      <c r="K285" s="2"/>
      <c r="L285" s="98"/>
    </row>
    <row r="286" spans="1:12" x14ac:dyDescent="0.3">
      <c r="A286" s="88" t="s">
        <v>756</v>
      </c>
      <c r="B286" s="92" t="s">
        <v>348</v>
      </c>
      <c r="C286" s="89" t="s">
        <v>757</v>
      </c>
      <c r="D286" s="90"/>
      <c r="E286" s="90"/>
      <c r="F286" s="90"/>
      <c r="G286" s="90"/>
      <c r="H286" s="1">
        <v>0</v>
      </c>
      <c r="I286" s="1">
        <v>68253.990000000005</v>
      </c>
      <c r="J286" s="1">
        <v>0</v>
      </c>
      <c r="K286" s="1">
        <v>68253.990000000005</v>
      </c>
      <c r="L286" s="91"/>
    </row>
    <row r="287" spans="1:12" x14ac:dyDescent="0.3">
      <c r="A287" s="88" t="s">
        <v>758</v>
      </c>
      <c r="B287" s="80" t="s">
        <v>348</v>
      </c>
      <c r="C287" s="81"/>
      <c r="D287" s="89" t="s">
        <v>757</v>
      </c>
      <c r="E287" s="90"/>
      <c r="F287" s="90"/>
      <c r="G287" s="90"/>
      <c r="H287" s="1">
        <v>0</v>
      </c>
      <c r="I287" s="1">
        <v>68253.990000000005</v>
      </c>
      <c r="J287" s="1">
        <v>0</v>
      </c>
      <c r="K287" s="1">
        <v>68253.990000000005</v>
      </c>
      <c r="L287" s="91"/>
    </row>
    <row r="288" spans="1:12" x14ac:dyDescent="0.3">
      <c r="A288" s="88" t="s">
        <v>759</v>
      </c>
      <c r="B288" s="80" t="s">
        <v>348</v>
      </c>
      <c r="C288" s="81"/>
      <c r="D288" s="81"/>
      <c r="E288" s="89" t="s">
        <v>757</v>
      </c>
      <c r="F288" s="90"/>
      <c r="G288" s="90"/>
      <c r="H288" s="1">
        <v>0</v>
      </c>
      <c r="I288" s="1">
        <v>68253.990000000005</v>
      </c>
      <c r="J288" s="1">
        <v>0</v>
      </c>
      <c r="K288" s="1">
        <v>68253.990000000005</v>
      </c>
      <c r="L288" s="91"/>
    </row>
    <row r="289" spans="1:12" x14ac:dyDescent="0.3">
      <c r="A289" s="88" t="s">
        <v>760</v>
      </c>
      <c r="B289" s="80" t="s">
        <v>348</v>
      </c>
      <c r="C289" s="81"/>
      <c r="D289" s="81"/>
      <c r="E289" s="81"/>
      <c r="F289" s="89" t="s">
        <v>761</v>
      </c>
      <c r="G289" s="90"/>
      <c r="H289" s="1">
        <v>0</v>
      </c>
      <c r="I289" s="1">
        <v>44441.32</v>
      </c>
      <c r="J289" s="1">
        <v>0</v>
      </c>
      <c r="K289" s="1">
        <v>44441.32</v>
      </c>
      <c r="L289" s="91"/>
    </row>
    <row r="290" spans="1:12" x14ac:dyDescent="0.3">
      <c r="A290" s="93" t="s">
        <v>762</v>
      </c>
      <c r="B290" s="80" t="s">
        <v>348</v>
      </c>
      <c r="C290" s="81"/>
      <c r="D290" s="81"/>
      <c r="E290" s="81"/>
      <c r="F290" s="81"/>
      <c r="G290" s="94" t="s">
        <v>763</v>
      </c>
      <c r="H290" s="3">
        <v>0</v>
      </c>
      <c r="I290" s="3">
        <v>24106</v>
      </c>
      <c r="J290" s="3">
        <v>0</v>
      </c>
      <c r="K290" s="3">
        <v>24106</v>
      </c>
      <c r="L290" s="95"/>
    </row>
    <row r="291" spans="1:12" x14ac:dyDescent="0.3">
      <c r="A291" s="93" t="s">
        <v>764</v>
      </c>
      <c r="B291" s="80" t="s">
        <v>348</v>
      </c>
      <c r="C291" s="81"/>
      <c r="D291" s="81"/>
      <c r="E291" s="81"/>
      <c r="F291" s="81"/>
      <c r="G291" s="94" t="s">
        <v>765</v>
      </c>
      <c r="H291" s="3">
        <v>0</v>
      </c>
      <c r="I291" s="3">
        <v>505.78</v>
      </c>
      <c r="J291" s="3">
        <v>0</v>
      </c>
      <c r="K291" s="3">
        <v>505.78</v>
      </c>
      <c r="L291" s="95"/>
    </row>
    <row r="292" spans="1:12" x14ac:dyDescent="0.3">
      <c r="A292" s="93" t="s">
        <v>766</v>
      </c>
      <c r="B292" s="80" t="s">
        <v>348</v>
      </c>
      <c r="C292" s="81"/>
      <c r="D292" s="81"/>
      <c r="E292" s="81"/>
      <c r="F292" s="81"/>
      <c r="G292" s="94" t="s">
        <v>767</v>
      </c>
      <c r="H292" s="3">
        <v>0</v>
      </c>
      <c r="I292" s="3">
        <v>19829.54</v>
      </c>
      <c r="J292" s="3">
        <v>0</v>
      </c>
      <c r="K292" s="3">
        <v>19829.54</v>
      </c>
      <c r="L292" s="95"/>
    </row>
    <row r="293" spans="1:12" x14ac:dyDescent="0.3">
      <c r="A293" s="96" t="s">
        <v>348</v>
      </c>
      <c r="B293" s="80" t="s">
        <v>348</v>
      </c>
      <c r="C293" s="81"/>
      <c r="D293" s="81"/>
      <c r="E293" s="81"/>
      <c r="F293" s="81"/>
      <c r="G293" s="97" t="s">
        <v>348</v>
      </c>
      <c r="H293" s="2"/>
      <c r="I293" s="2"/>
      <c r="J293" s="2"/>
      <c r="K293" s="2"/>
      <c r="L293" s="98"/>
    </row>
    <row r="294" spans="1:12" x14ac:dyDescent="0.3">
      <c r="A294" s="88" t="s">
        <v>768</v>
      </c>
      <c r="B294" s="80" t="s">
        <v>348</v>
      </c>
      <c r="C294" s="81"/>
      <c r="D294" s="81"/>
      <c r="E294" s="81"/>
      <c r="F294" s="89" t="s">
        <v>769</v>
      </c>
      <c r="G294" s="90"/>
      <c r="H294" s="1">
        <v>0</v>
      </c>
      <c r="I294" s="1">
        <v>14567.67</v>
      </c>
      <c r="J294" s="1">
        <v>0</v>
      </c>
      <c r="K294" s="1">
        <v>14567.67</v>
      </c>
      <c r="L294" s="91"/>
    </row>
    <row r="295" spans="1:12" x14ac:dyDescent="0.3">
      <c r="A295" s="93" t="s">
        <v>770</v>
      </c>
      <c r="B295" s="80" t="s">
        <v>348</v>
      </c>
      <c r="C295" s="81"/>
      <c r="D295" s="81"/>
      <c r="E295" s="81"/>
      <c r="F295" s="81"/>
      <c r="G295" s="94" t="s">
        <v>771</v>
      </c>
      <c r="H295" s="3">
        <v>0</v>
      </c>
      <c r="I295" s="3">
        <v>14567.67</v>
      </c>
      <c r="J295" s="3">
        <v>0</v>
      </c>
      <c r="K295" s="3">
        <v>14567.67</v>
      </c>
      <c r="L295" s="95"/>
    </row>
    <row r="296" spans="1:12" x14ac:dyDescent="0.3">
      <c r="A296" s="96" t="s">
        <v>348</v>
      </c>
      <c r="B296" s="80" t="s">
        <v>348</v>
      </c>
      <c r="C296" s="81"/>
      <c r="D296" s="81"/>
      <c r="E296" s="81"/>
      <c r="F296" s="81"/>
      <c r="G296" s="97" t="s">
        <v>348</v>
      </c>
      <c r="H296" s="2"/>
      <c r="I296" s="2"/>
      <c r="J296" s="2"/>
      <c r="K296" s="2"/>
      <c r="L296" s="98"/>
    </row>
    <row r="297" spans="1:12" x14ac:dyDescent="0.3">
      <c r="A297" s="88" t="s">
        <v>772</v>
      </c>
      <c r="B297" s="80" t="s">
        <v>348</v>
      </c>
      <c r="C297" s="81"/>
      <c r="D297" s="81"/>
      <c r="E297" s="81"/>
      <c r="F297" s="89" t="s">
        <v>754</v>
      </c>
      <c r="G297" s="90"/>
      <c r="H297" s="1">
        <v>0</v>
      </c>
      <c r="I297" s="1">
        <v>9245</v>
      </c>
      <c r="J297" s="1">
        <v>0</v>
      </c>
      <c r="K297" s="1">
        <v>9245</v>
      </c>
      <c r="L297" s="91"/>
    </row>
    <row r="298" spans="1:12" x14ac:dyDescent="0.3">
      <c r="A298" s="93" t="s">
        <v>773</v>
      </c>
      <c r="B298" s="80" t="s">
        <v>348</v>
      </c>
      <c r="C298" s="81"/>
      <c r="D298" s="81"/>
      <c r="E298" s="81"/>
      <c r="F298" s="81"/>
      <c r="G298" s="94" t="s">
        <v>774</v>
      </c>
      <c r="H298" s="3">
        <v>0</v>
      </c>
      <c r="I298" s="3">
        <v>160</v>
      </c>
      <c r="J298" s="3">
        <v>0</v>
      </c>
      <c r="K298" s="3">
        <v>160</v>
      </c>
      <c r="L298" s="95"/>
    </row>
    <row r="299" spans="1:12" x14ac:dyDescent="0.3">
      <c r="A299" s="93" t="s">
        <v>775</v>
      </c>
      <c r="B299" s="80" t="s">
        <v>348</v>
      </c>
      <c r="C299" s="81"/>
      <c r="D299" s="81"/>
      <c r="E299" s="81"/>
      <c r="F299" s="81"/>
      <c r="G299" s="94" t="s">
        <v>776</v>
      </c>
      <c r="H299" s="3">
        <v>0</v>
      </c>
      <c r="I299" s="3">
        <v>9085</v>
      </c>
      <c r="J299" s="3">
        <v>0</v>
      </c>
      <c r="K299" s="3">
        <v>9085</v>
      </c>
      <c r="L299" s="95"/>
    </row>
    <row r="300" spans="1:12" x14ac:dyDescent="0.3">
      <c r="A300" s="96" t="s">
        <v>348</v>
      </c>
      <c r="B300" s="80" t="s">
        <v>348</v>
      </c>
      <c r="C300" s="81"/>
      <c r="D300" s="81"/>
      <c r="E300" s="81"/>
      <c r="F300" s="81"/>
      <c r="G300" s="97" t="s">
        <v>348</v>
      </c>
      <c r="H300" s="2"/>
      <c r="I300" s="2"/>
      <c r="J300" s="2"/>
      <c r="K300" s="2"/>
      <c r="L300" s="98"/>
    </row>
    <row r="301" spans="1:12" x14ac:dyDescent="0.3">
      <c r="A301" s="88" t="s">
        <v>777</v>
      </c>
      <c r="B301" s="92" t="s">
        <v>348</v>
      </c>
      <c r="C301" s="89" t="s">
        <v>778</v>
      </c>
      <c r="D301" s="90"/>
      <c r="E301" s="90"/>
      <c r="F301" s="90"/>
      <c r="G301" s="90"/>
      <c r="H301" s="1">
        <v>0</v>
      </c>
      <c r="I301" s="1">
        <v>7010.06</v>
      </c>
      <c r="J301" s="1">
        <v>0.05</v>
      </c>
      <c r="K301" s="1">
        <v>7010.01</v>
      </c>
      <c r="L301" s="91"/>
    </row>
    <row r="302" spans="1:12" x14ac:dyDescent="0.3">
      <c r="A302" s="88" t="s">
        <v>779</v>
      </c>
      <c r="B302" s="80" t="s">
        <v>348</v>
      </c>
      <c r="C302" s="81"/>
      <c r="D302" s="89" t="s">
        <v>778</v>
      </c>
      <c r="E302" s="90"/>
      <c r="F302" s="90"/>
      <c r="G302" s="90"/>
      <c r="H302" s="1">
        <v>0</v>
      </c>
      <c r="I302" s="1">
        <v>7010.06</v>
      </c>
      <c r="J302" s="1">
        <v>0.05</v>
      </c>
      <c r="K302" s="1">
        <v>7010.01</v>
      </c>
      <c r="L302" s="91"/>
    </row>
    <row r="303" spans="1:12" x14ac:dyDescent="0.3">
      <c r="A303" s="88" t="s">
        <v>780</v>
      </c>
      <c r="B303" s="80" t="s">
        <v>348</v>
      </c>
      <c r="C303" s="81"/>
      <c r="D303" s="81"/>
      <c r="E303" s="89" t="s">
        <v>781</v>
      </c>
      <c r="F303" s="90"/>
      <c r="G303" s="90"/>
      <c r="H303" s="1">
        <v>0</v>
      </c>
      <c r="I303" s="1">
        <v>7010.06</v>
      </c>
      <c r="J303" s="1">
        <v>0.05</v>
      </c>
      <c r="K303" s="1">
        <v>7010.01</v>
      </c>
      <c r="L303" s="91"/>
    </row>
    <row r="304" spans="1:12" x14ac:dyDescent="0.3">
      <c r="A304" s="88" t="s">
        <v>782</v>
      </c>
      <c r="B304" s="80" t="s">
        <v>348</v>
      </c>
      <c r="C304" s="81"/>
      <c r="D304" s="81"/>
      <c r="E304" s="81"/>
      <c r="F304" s="89" t="s">
        <v>783</v>
      </c>
      <c r="G304" s="90"/>
      <c r="H304" s="1">
        <v>0</v>
      </c>
      <c r="I304" s="1">
        <v>5223.75</v>
      </c>
      <c r="J304" s="1">
        <v>0</v>
      </c>
      <c r="K304" s="1">
        <v>5223.75</v>
      </c>
      <c r="L304" s="91"/>
    </row>
    <row r="305" spans="1:12" x14ac:dyDescent="0.3">
      <c r="A305" s="93" t="s">
        <v>784</v>
      </c>
      <c r="B305" s="80" t="s">
        <v>348</v>
      </c>
      <c r="C305" s="81"/>
      <c r="D305" s="81"/>
      <c r="E305" s="81"/>
      <c r="F305" s="81"/>
      <c r="G305" s="94" t="s">
        <v>785</v>
      </c>
      <c r="H305" s="3">
        <v>0</v>
      </c>
      <c r="I305" s="3">
        <v>5223.75</v>
      </c>
      <c r="J305" s="3">
        <v>0</v>
      </c>
      <c r="K305" s="3">
        <v>5223.75</v>
      </c>
      <c r="L305" s="95"/>
    </row>
    <row r="306" spans="1:12" x14ac:dyDescent="0.3">
      <c r="A306" s="96" t="s">
        <v>348</v>
      </c>
      <c r="B306" s="80" t="s">
        <v>348</v>
      </c>
      <c r="C306" s="81"/>
      <c r="D306" s="81"/>
      <c r="E306" s="81"/>
      <c r="F306" s="81"/>
      <c r="G306" s="97" t="s">
        <v>348</v>
      </c>
      <c r="H306" s="2"/>
      <c r="I306" s="2"/>
      <c r="J306" s="2"/>
      <c r="K306" s="2"/>
      <c r="L306" s="98"/>
    </row>
    <row r="307" spans="1:12" x14ac:dyDescent="0.3">
      <c r="A307" s="88" t="s">
        <v>787</v>
      </c>
      <c r="B307" s="80" t="s">
        <v>348</v>
      </c>
      <c r="C307" s="81"/>
      <c r="D307" s="81"/>
      <c r="E307" s="81"/>
      <c r="F307" s="89" t="s">
        <v>754</v>
      </c>
      <c r="G307" s="90"/>
      <c r="H307" s="1">
        <v>0</v>
      </c>
      <c r="I307" s="1">
        <v>1786.31</v>
      </c>
      <c r="J307" s="1">
        <v>0.05</v>
      </c>
      <c r="K307" s="1">
        <v>1786.26</v>
      </c>
      <c r="L307" s="91"/>
    </row>
    <row r="308" spans="1:12" x14ac:dyDescent="0.3">
      <c r="A308" s="93" t="s">
        <v>788</v>
      </c>
      <c r="B308" s="80" t="s">
        <v>348</v>
      </c>
      <c r="C308" s="81"/>
      <c r="D308" s="81"/>
      <c r="E308" s="81"/>
      <c r="F308" s="81"/>
      <c r="G308" s="94" t="s">
        <v>789</v>
      </c>
      <c r="H308" s="3">
        <v>0</v>
      </c>
      <c r="I308" s="3">
        <v>1786.31</v>
      </c>
      <c r="J308" s="3">
        <v>0.05</v>
      </c>
      <c r="K308" s="3">
        <v>1786.26</v>
      </c>
      <c r="L308" s="95"/>
    </row>
    <row r="309" spans="1:12" x14ac:dyDescent="0.3">
      <c r="A309" s="88" t="s">
        <v>348</v>
      </c>
      <c r="B309" s="80" t="s">
        <v>348</v>
      </c>
      <c r="C309" s="81"/>
      <c r="D309" s="81"/>
      <c r="E309" s="89" t="s">
        <v>348</v>
      </c>
      <c r="F309" s="90"/>
      <c r="G309" s="90"/>
      <c r="H309" s="6"/>
      <c r="I309" s="6"/>
      <c r="J309" s="6"/>
      <c r="K309" s="6"/>
      <c r="L309" s="90"/>
    </row>
    <row r="310" spans="1:12" x14ac:dyDescent="0.3">
      <c r="A310" s="88" t="s">
        <v>790</v>
      </c>
      <c r="B310" s="92" t="s">
        <v>348</v>
      </c>
      <c r="C310" s="89" t="s">
        <v>791</v>
      </c>
      <c r="D310" s="90"/>
      <c r="E310" s="90"/>
      <c r="F310" s="90"/>
      <c r="G310" s="90"/>
      <c r="H310" s="1">
        <v>0</v>
      </c>
      <c r="I310" s="1">
        <v>46614.32</v>
      </c>
      <c r="J310" s="1">
        <v>0.02</v>
      </c>
      <c r="K310" s="1">
        <v>46614.3</v>
      </c>
      <c r="L310" s="91"/>
    </row>
    <row r="311" spans="1:12" x14ac:dyDescent="0.3">
      <c r="A311" s="88" t="s">
        <v>792</v>
      </c>
      <c r="B311" s="80" t="s">
        <v>348</v>
      </c>
      <c r="C311" s="81"/>
      <c r="D311" s="89" t="s">
        <v>791</v>
      </c>
      <c r="E311" s="90"/>
      <c r="F311" s="90"/>
      <c r="G311" s="90"/>
      <c r="H311" s="1">
        <v>0</v>
      </c>
      <c r="I311" s="1">
        <v>46614.32</v>
      </c>
      <c r="J311" s="1">
        <v>0.02</v>
      </c>
      <c r="K311" s="1">
        <v>46614.3</v>
      </c>
      <c r="L311" s="91"/>
    </row>
    <row r="312" spans="1:12" x14ac:dyDescent="0.3">
      <c r="A312" s="88" t="s">
        <v>793</v>
      </c>
      <c r="B312" s="80" t="s">
        <v>348</v>
      </c>
      <c r="C312" s="81"/>
      <c r="D312" s="81"/>
      <c r="E312" s="89" t="s">
        <v>791</v>
      </c>
      <c r="F312" s="90"/>
      <c r="G312" s="90"/>
      <c r="H312" s="1">
        <v>0</v>
      </c>
      <c r="I312" s="1">
        <v>46614.32</v>
      </c>
      <c r="J312" s="1">
        <v>0.02</v>
      </c>
      <c r="K312" s="1">
        <v>46614.3</v>
      </c>
      <c r="L312" s="91"/>
    </row>
    <row r="313" spans="1:12" x14ac:dyDescent="0.3">
      <c r="A313" s="88" t="s">
        <v>794</v>
      </c>
      <c r="B313" s="80" t="s">
        <v>348</v>
      </c>
      <c r="C313" s="81"/>
      <c r="D313" s="81"/>
      <c r="E313" s="81"/>
      <c r="F313" s="89" t="s">
        <v>786</v>
      </c>
      <c r="G313" s="90"/>
      <c r="H313" s="1">
        <v>0</v>
      </c>
      <c r="I313" s="1">
        <v>3600</v>
      </c>
      <c r="J313" s="1">
        <v>0.02</v>
      </c>
      <c r="K313" s="1">
        <v>3599.98</v>
      </c>
      <c r="L313" s="91"/>
    </row>
    <row r="314" spans="1:12" x14ac:dyDescent="0.3">
      <c r="A314" s="93" t="s">
        <v>795</v>
      </c>
      <c r="B314" s="80" t="s">
        <v>348</v>
      </c>
      <c r="C314" s="81"/>
      <c r="D314" s="81"/>
      <c r="E314" s="81"/>
      <c r="F314" s="81"/>
      <c r="G314" s="94" t="s">
        <v>796</v>
      </c>
      <c r="H314" s="3">
        <v>0</v>
      </c>
      <c r="I314" s="3">
        <v>3600</v>
      </c>
      <c r="J314" s="3">
        <v>0.02</v>
      </c>
      <c r="K314" s="3">
        <v>3599.98</v>
      </c>
      <c r="L314" s="95"/>
    </row>
    <row r="315" spans="1:12" x14ac:dyDescent="0.3">
      <c r="A315" s="96" t="s">
        <v>348</v>
      </c>
      <c r="B315" s="80" t="s">
        <v>348</v>
      </c>
      <c r="C315" s="81"/>
      <c r="D315" s="81"/>
      <c r="E315" s="81"/>
      <c r="F315" s="81"/>
      <c r="G315" s="97" t="s">
        <v>348</v>
      </c>
      <c r="H315" s="2"/>
      <c r="I315" s="2"/>
      <c r="J315" s="2"/>
      <c r="K315" s="2"/>
      <c r="L315" s="98"/>
    </row>
    <row r="316" spans="1:12" x14ac:dyDescent="0.3">
      <c r="A316" s="88" t="s">
        <v>797</v>
      </c>
      <c r="B316" s="80" t="s">
        <v>348</v>
      </c>
      <c r="C316" s="81"/>
      <c r="D316" s="81"/>
      <c r="E316" s="81"/>
      <c r="F316" s="89" t="s">
        <v>798</v>
      </c>
      <c r="G316" s="90"/>
      <c r="H316" s="1">
        <v>0</v>
      </c>
      <c r="I316" s="1">
        <v>43014.32</v>
      </c>
      <c r="J316" s="1">
        <v>0</v>
      </c>
      <c r="K316" s="1">
        <v>43014.32</v>
      </c>
      <c r="L316" s="91"/>
    </row>
    <row r="317" spans="1:12" x14ac:dyDescent="0.3">
      <c r="A317" s="93" t="s">
        <v>799</v>
      </c>
      <c r="B317" s="80" t="s">
        <v>348</v>
      </c>
      <c r="C317" s="81"/>
      <c r="D317" s="81"/>
      <c r="E317" s="81"/>
      <c r="F317" s="81"/>
      <c r="G317" s="94" t="s">
        <v>800</v>
      </c>
      <c r="H317" s="3">
        <v>0</v>
      </c>
      <c r="I317" s="3">
        <v>42995</v>
      </c>
      <c r="J317" s="3">
        <v>0</v>
      </c>
      <c r="K317" s="3">
        <v>42995</v>
      </c>
      <c r="L317" s="95"/>
    </row>
    <row r="318" spans="1:12" x14ac:dyDescent="0.3">
      <c r="A318" s="93" t="s">
        <v>801</v>
      </c>
      <c r="B318" s="80" t="s">
        <v>348</v>
      </c>
      <c r="C318" s="81"/>
      <c r="D318" s="81"/>
      <c r="E318" s="81"/>
      <c r="F318" s="81"/>
      <c r="G318" s="94" t="s">
        <v>802</v>
      </c>
      <c r="H318" s="3">
        <v>0</v>
      </c>
      <c r="I318" s="3">
        <v>19.32</v>
      </c>
      <c r="J318" s="3">
        <v>0</v>
      </c>
      <c r="K318" s="3">
        <v>19.32</v>
      </c>
      <c r="L318" s="95"/>
    </row>
    <row r="319" spans="1:12" x14ac:dyDescent="0.3">
      <c r="A319" s="96" t="s">
        <v>348</v>
      </c>
      <c r="B319" s="80" t="s">
        <v>348</v>
      </c>
      <c r="C319" s="81"/>
      <c r="D319" s="81"/>
      <c r="E319" s="81"/>
      <c r="F319" s="81"/>
      <c r="G319" s="97" t="s">
        <v>348</v>
      </c>
      <c r="H319" s="2"/>
      <c r="I319" s="2"/>
      <c r="J319" s="2"/>
      <c r="K319" s="2"/>
      <c r="L319" s="98"/>
    </row>
    <row r="320" spans="1:12" x14ac:dyDescent="0.3">
      <c r="A320" s="88" t="s">
        <v>803</v>
      </c>
      <c r="B320" s="92" t="s">
        <v>348</v>
      </c>
      <c r="C320" s="89" t="s">
        <v>804</v>
      </c>
      <c r="D320" s="90"/>
      <c r="E320" s="90"/>
      <c r="F320" s="90"/>
      <c r="G320" s="90"/>
      <c r="H320" s="1">
        <v>0</v>
      </c>
      <c r="I320" s="1">
        <v>59509.98</v>
      </c>
      <c r="J320" s="1">
        <v>19.32</v>
      </c>
      <c r="K320" s="1">
        <v>59490.66</v>
      </c>
      <c r="L320" s="91"/>
    </row>
    <row r="321" spans="1:12" x14ac:dyDescent="0.3">
      <c r="A321" s="88" t="s">
        <v>805</v>
      </c>
      <c r="B321" s="80" t="s">
        <v>348</v>
      </c>
      <c r="C321" s="81"/>
      <c r="D321" s="89" t="s">
        <v>804</v>
      </c>
      <c r="E321" s="90"/>
      <c r="F321" s="90"/>
      <c r="G321" s="90"/>
      <c r="H321" s="1">
        <v>0</v>
      </c>
      <c r="I321" s="1">
        <v>59509.98</v>
      </c>
      <c r="J321" s="1">
        <v>19.32</v>
      </c>
      <c r="K321" s="1">
        <v>59490.66</v>
      </c>
      <c r="L321" s="91"/>
    </row>
    <row r="322" spans="1:12" x14ac:dyDescent="0.3">
      <c r="A322" s="88" t="s">
        <v>806</v>
      </c>
      <c r="B322" s="80" t="s">
        <v>348</v>
      </c>
      <c r="C322" s="81"/>
      <c r="D322" s="81"/>
      <c r="E322" s="89" t="s">
        <v>804</v>
      </c>
      <c r="F322" s="90"/>
      <c r="G322" s="90"/>
      <c r="H322" s="1">
        <v>0</v>
      </c>
      <c r="I322" s="1">
        <v>59509.98</v>
      </c>
      <c r="J322" s="1">
        <v>19.32</v>
      </c>
      <c r="K322" s="1">
        <v>59490.66</v>
      </c>
      <c r="L322" s="91"/>
    </row>
    <row r="323" spans="1:12" x14ac:dyDescent="0.3">
      <c r="A323" s="88" t="s">
        <v>807</v>
      </c>
      <c r="B323" s="80" t="s">
        <v>348</v>
      </c>
      <c r="C323" s="81"/>
      <c r="D323" s="81"/>
      <c r="E323" s="81"/>
      <c r="F323" s="89" t="s">
        <v>808</v>
      </c>
      <c r="G323" s="90"/>
      <c r="H323" s="1">
        <v>0</v>
      </c>
      <c r="I323" s="1">
        <v>57810.18</v>
      </c>
      <c r="J323" s="1">
        <v>19.32</v>
      </c>
      <c r="K323" s="1">
        <v>57790.86</v>
      </c>
      <c r="L323" s="91"/>
    </row>
    <row r="324" spans="1:12" x14ac:dyDescent="0.3">
      <c r="A324" s="93" t="s">
        <v>809</v>
      </c>
      <c r="B324" s="80" t="s">
        <v>348</v>
      </c>
      <c r="C324" s="81"/>
      <c r="D324" s="81"/>
      <c r="E324" s="81"/>
      <c r="F324" s="81"/>
      <c r="G324" s="94" t="s">
        <v>810</v>
      </c>
      <c r="H324" s="3">
        <v>0</v>
      </c>
      <c r="I324" s="3">
        <v>0</v>
      </c>
      <c r="J324" s="3">
        <v>19.32</v>
      </c>
      <c r="K324" s="3">
        <v>-19.32</v>
      </c>
      <c r="L324" s="95"/>
    </row>
    <row r="325" spans="1:12" x14ac:dyDescent="0.3">
      <c r="A325" s="93" t="s">
        <v>811</v>
      </c>
      <c r="B325" s="80" t="s">
        <v>348</v>
      </c>
      <c r="C325" s="81"/>
      <c r="D325" s="81"/>
      <c r="E325" s="81"/>
      <c r="F325" s="81"/>
      <c r="G325" s="94" t="s">
        <v>812</v>
      </c>
      <c r="H325" s="3">
        <v>0</v>
      </c>
      <c r="I325" s="3">
        <v>12325.59</v>
      </c>
      <c r="J325" s="3">
        <v>0</v>
      </c>
      <c r="K325" s="3">
        <v>12325.59</v>
      </c>
      <c r="L325" s="95"/>
    </row>
    <row r="326" spans="1:12" x14ac:dyDescent="0.3">
      <c r="A326" s="93" t="s">
        <v>813</v>
      </c>
      <c r="B326" s="80" t="s">
        <v>348</v>
      </c>
      <c r="C326" s="81"/>
      <c r="D326" s="81"/>
      <c r="E326" s="81"/>
      <c r="F326" s="81"/>
      <c r="G326" s="94" t="s">
        <v>814</v>
      </c>
      <c r="H326" s="3">
        <v>0</v>
      </c>
      <c r="I326" s="3">
        <v>45484.57</v>
      </c>
      <c r="J326" s="3">
        <v>0</v>
      </c>
      <c r="K326" s="3">
        <v>45484.57</v>
      </c>
      <c r="L326" s="95"/>
    </row>
    <row r="327" spans="1:12" x14ac:dyDescent="0.3">
      <c r="A327" s="93" t="s">
        <v>815</v>
      </c>
      <c r="B327" s="80" t="s">
        <v>348</v>
      </c>
      <c r="C327" s="81"/>
      <c r="D327" s="81"/>
      <c r="E327" s="81"/>
      <c r="F327" s="81"/>
      <c r="G327" s="94" t="s">
        <v>816</v>
      </c>
      <c r="H327" s="3">
        <v>0</v>
      </c>
      <c r="I327" s="3">
        <v>0.02</v>
      </c>
      <c r="J327" s="3">
        <v>0</v>
      </c>
      <c r="K327" s="3">
        <v>0.02</v>
      </c>
      <c r="L327" s="95"/>
    </row>
    <row r="328" spans="1:12" x14ac:dyDescent="0.3">
      <c r="A328" s="96" t="s">
        <v>348</v>
      </c>
      <c r="B328" s="80" t="s">
        <v>348</v>
      </c>
      <c r="C328" s="81"/>
      <c r="D328" s="81"/>
      <c r="E328" s="81"/>
      <c r="F328" s="81"/>
      <c r="G328" s="97" t="s">
        <v>348</v>
      </c>
      <c r="H328" s="2"/>
      <c r="I328" s="2"/>
      <c r="J328" s="2"/>
      <c r="K328" s="2"/>
      <c r="L328" s="98"/>
    </row>
    <row r="329" spans="1:12" x14ac:dyDescent="0.3">
      <c r="A329" s="88" t="s">
        <v>817</v>
      </c>
      <c r="B329" s="80" t="s">
        <v>348</v>
      </c>
      <c r="C329" s="81"/>
      <c r="D329" s="81"/>
      <c r="E329" s="81"/>
      <c r="F329" s="89" t="s">
        <v>754</v>
      </c>
      <c r="G329" s="90"/>
      <c r="H329" s="1">
        <v>0</v>
      </c>
      <c r="I329" s="1">
        <v>1699.8</v>
      </c>
      <c r="J329" s="1">
        <v>0</v>
      </c>
      <c r="K329" s="1">
        <v>1699.8</v>
      </c>
      <c r="L329" s="91"/>
    </row>
    <row r="330" spans="1:12" x14ac:dyDescent="0.3">
      <c r="A330" s="93" t="s">
        <v>818</v>
      </c>
      <c r="B330" s="80" t="s">
        <v>348</v>
      </c>
      <c r="C330" s="81"/>
      <c r="D330" s="81"/>
      <c r="E330" s="81"/>
      <c r="F330" s="81"/>
      <c r="G330" s="94" t="s">
        <v>755</v>
      </c>
      <c r="H330" s="3">
        <v>0</v>
      </c>
      <c r="I330" s="3">
        <v>1699.8</v>
      </c>
      <c r="J330" s="3">
        <v>0</v>
      </c>
      <c r="K330" s="3">
        <v>1699.8</v>
      </c>
      <c r="L330" s="95"/>
    </row>
    <row r="331" spans="1:12" x14ac:dyDescent="0.3">
      <c r="A331" s="96" t="s">
        <v>348</v>
      </c>
      <c r="B331" s="80" t="s">
        <v>348</v>
      </c>
      <c r="C331" s="81"/>
      <c r="D331" s="81"/>
      <c r="E331" s="81"/>
      <c r="F331" s="81"/>
      <c r="G331" s="97" t="s">
        <v>348</v>
      </c>
      <c r="H331" s="2"/>
      <c r="I331" s="2"/>
      <c r="J331" s="2"/>
      <c r="K331" s="2"/>
      <c r="L331" s="98"/>
    </row>
    <row r="332" spans="1:12" x14ac:dyDescent="0.3">
      <c r="A332" s="88" t="s">
        <v>819</v>
      </c>
      <c r="B332" s="92" t="s">
        <v>348</v>
      </c>
      <c r="C332" s="89" t="s">
        <v>820</v>
      </c>
      <c r="D332" s="90"/>
      <c r="E332" s="90"/>
      <c r="F332" s="90"/>
      <c r="G332" s="90"/>
      <c r="H332" s="1">
        <v>0</v>
      </c>
      <c r="I332" s="1">
        <v>11383.34</v>
      </c>
      <c r="J332" s="1">
        <v>0</v>
      </c>
      <c r="K332" s="1">
        <v>11383.34</v>
      </c>
      <c r="L332" s="91"/>
    </row>
    <row r="333" spans="1:12" x14ac:dyDescent="0.3">
      <c r="A333" s="88" t="s">
        <v>821</v>
      </c>
      <c r="B333" s="80" t="s">
        <v>348</v>
      </c>
      <c r="C333" s="81"/>
      <c r="D333" s="89" t="s">
        <v>820</v>
      </c>
      <c r="E333" s="90"/>
      <c r="F333" s="90"/>
      <c r="G333" s="90"/>
      <c r="H333" s="1">
        <v>0</v>
      </c>
      <c r="I333" s="1">
        <v>11383.34</v>
      </c>
      <c r="J333" s="1">
        <v>0</v>
      </c>
      <c r="K333" s="1">
        <v>11383.34</v>
      </c>
      <c r="L333" s="91"/>
    </row>
    <row r="334" spans="1:12" x14ac:dyDescent="0.3">
      <c r="A334" s="88" t="s">
        <v>822</v>
      </c>
      <c r="B334" s="80" t="s">
        <v>348</v>
      </c>
      <c r="C334" s="81"/>
      <c r="D334" s="81"/>
      <c r="E334" s="89" t="s">
        <v>820</v>
      </c>
      <c r="F334" s="90"/>
      <c r="G334" s="90"/>
      <c r="H334" s="1">
        <v>0</v>
      </c>
      <c r="I334" s="1">
        <v>11383.34</v>
      </c>
      <c r="J334" s="1">
        <v>0</v>
      </c>
      <c r="K334" s="1">
        <v>11383.34</v>
      </c>
      <c r="L334" s="91"/>
    </row>
    <row r="335" spans="1:12" x14ac:dyDescent="0.3">
      <c r="A335" s="88" t="s">
        <v>823</v>
      </c>
      <c r="B335" s="80" t="s">
        <v>348</v>
      </c>
      <c r="C335" s="81"/>
      <c r="D335" s="81"/>
      <c r="E335" s="81"/>
      <c r="F335" s="89" t="s">
        <v>824</v>
      </c>
      <c r="G335" s="90"/>
      <c r="H335" s="1">
        <v>0</v>
      </c>
      <c r="I335" s="1">
        <v>4294.46</v>
      </c>
      <c r="J335" s="1">
        <v>0</v>
      </c>
      <c r="K335" s="1">
        <v>4294.46</v>
      </c>
      <c r="L335" s="91"/>
    </row>
    <row r="336" spans="1:12" x14ac:dyDescent="0.3">
      <c r="A336" s="93" t="s">
        <v>825</v>
      </c>
      <c r="B336" s="80" t="s">
        <v>348</v>
      </c>
      <c r="C336" s="81"/>
      <c r="D336" s="81"/>
      <c r="E336" s="81"/>
      <c r="F336" s="81"/>
      <c r="G336" s="94" t="s">
        <v>826</v>
      </c>
      <c r="H336" s="3">
        <v>0</v>
      </c>
      <c r="I336" s="3">
        <v>1737.5</v>
      </c>
      <c r="J336" s="3">
        <v>0</v>
      </c>
      <c r="K336" s="3">
        <v>1737.5</v>
      </c>
      <c r="L336" s="95"/>
    </row>
    <row r="337" spans="1:12" x14ac:dyDescent="0.3">
      <c r="A337" s="93" t="s">
        <v>827</v>
      </c>
      <c r="B337" s="80" t="s">
        <v>348</v>
      </c>
      <c r="C337" s="81"/>
      <c r="D337" s="81"/>
      <c r="E337" s="81"/>
      <c r="F337" s="81"/>
      <c r="G337" s="94" t="s">
        <v>828</v>
      </c>
      <c r="H337" s="3">
        <v>0</v>
      </c>
      <c r="I337" s="3">
        <v>2556.96</v>
      </c>
      <c r="J337" s="3">
        <v>0</v>
      </c>
      <c r="K337" s="3">
        <v>2556.96</v>
      </c>
      <c r="L337" s="95"/>
    </row>
    <row r="338" spans="1:12" x14ac:dyDescent="0.3">
      <c r="A338" s="96" t="s">
        <v>348</v>
      </c>
      <c r="B338" s="80" t="s">
        <v>348</v>
      </c>
      <c r="C338" s="81"/>
      <c r="D338" s="81"/>
      <c r="E338" s="81"/>
      <c r="F338" s="81"/>
      <c r="G338" s="97" t="s">
        <v>348</v>
      </c>
      <c r="H338" s="2"/>
      <c r="I338" s="2"/>
      <c r="J338" s="2"/>
      <c r="K338" s="2"/>
      <c r="L338" s="98"/>
    </row>
    <row r="339" spans="1:12" x14ac:dyDescent="0.3">
      <c r="A339" s="88" t="s">
        <v>829</v>
      </c>
      <c r="B339" s="80" t="s">
        <v>348</v>
      </c>
      <c r="C339" s="81"/>
      <c r="D339" s="81"/>
      <c r="E339" s="81"/>
      <c r="F339" s="89" t="s">
        <v>830</v>
      </c>
      <c r="G339" s="90"/>
      <c r="H339" s="1">
        <v>0</v>
      </c>
      <c r="I339" s="1">
        <v>2088.88</v>
      </c>
      <c r="J339" s="1">
        <v>0</v>
      </c>
      <c r="K339" s="1">
        <v>2088.88</v>
      </c>
      <c r="L339" s="91"/>
    </row>
    <row r="340" spans="1:12" x14ac:dyDescent="0.3">
      <c r="A340" s="93" t="s">
        <v>831</v>
      </c>
      <c r="B340" s="80" t="s">
        <v>348</v>
      </c>
      <c r="C340" s="81"/>
      <c r="D340" s="81"/>
      <c r="E340" s="81"/>
      <c r="F340" s="81"/>
      <c r="G340" s="94" t="s">
        <v>832</v>
      </c>
      <c r="H340" s="3">
        <v>0</v>
      </c>
      <c r="I340" s="3">
        <v>2088.88</v>
      </c>
      <c r="J340" s="3">
        <v>0</v>
      </c>
      <c r="K340" s="3">
        <v>2088.88</v>
      </c>
      <c r="L340" s="95"/>
    </row>
    <row r="341" spans="1:12" x14ac:dyDescent="0.3">
      <c r="A341" s="96" t="s">
        <v>348</v>
      </c>
      <c r="B341" s="80" t="s">
        <v>348</v>
      </c>
      <c r="C341" s="81"/>
      <c r="D341" s="81"/>
      <c r="E341" s="81"/>
      <c r="F341" s="81"/>
      <c r="G341" s="97" t="s">
        <v>348</v>
      </c>
      <c r="H341" s="2"/>
      <c r="I341" s="2"/>
      <c r="J341" s="2"/>
      <c r="K341" s="2"/>
      <c r="L341" s="98"/>
    </row>
    <row r="342" spans="1:12" x14ac:dyDescent="0.3">
      <c r="A342" s="88" t="s">
        <v>833</v>
      </c>
      <c r="B342" s="80" t="s">
        <v>348</v>
      </c>
      <c r="C342" s="81"/>
      <c r="D342" s="81"/>
      <c r="E342" s="81"/>
      <c r="F342" s="89" t="s">
        <v>834</v>
      </c>
      <c r="G342" s="90"/>
      <c r="H342" s="1">
        <v>0</v>
      </c>
      <c r="I342" s="1">
        <v>5000</v>
      </c>
      <c r="J342" s="1">
        <v>0</v>
      </c>
      <c r="K342" s="1">
        <v>5000</v>
      </c>
      <c r="L342" s="91"/>
    </row>
    <row r="343" spans="1:12" x14ac:dyDescent="0.3">
      <c r="A343" s="93" t="s">
        <v>835</v>
      </c>
      <c r="B343" s="80" t="s">
        <v>348</v>
      </c>
      <c r="C343" s="81"/>
      <c r="D343" s="81"/>
      <c r="E343" s="81"/>
      <c r="F343" s="81"/>
      <c r="G343" s="94" t="s">
        <v>836</v>
      </c>
      <c r="H343" s="3">
        <v>0</v>
      </c>
      <c r="I343" s="3">
        <v>5000</v>
      </c>
      <c r="J343" s="3">
        <v>0</v>
      </c>
      <c r="K343" s="3">
        <v>5000</v>
      </c>
      <c r="L343" s="95"/>
    </row>
    <row r="344" spans="1:12" x14ac:dyDescent="0.3">
      <c r="A344" s="96" t="s">
        <v>348</v>
      </c>
      <c r="B344" s="80" t="s">
        <v>348</v>
      </c>
      <c r="C344" s="81"/>
      <c r="D344" s="81"/>
      <c r="E344" s="81"/>
      <c r="F344" s="81"/>
      <c r="G344" s="97" t="s">
        <v>348</v>
      </c>
      <c r="H344" s="2"/>
      <c r="I344" s="2"/>
      <c r="J344" s="2"/>
      <c r="K344" s="2"/>
      <c r="L344" s="98"/>
    </row>
    <row r="345" spans="1:12" x14ac:dyDescent="0.3">
      <c r="A345" s="88" t="s">
        <v>837</v>
      </c>
      <c r="B345" s="92" t="s">
        <v>348</v>
      </c>
      <c r="C345" s="89" t="s">
        <v>838</v>
      </c>
      <c r="D345" s="90"/>
      <c r="E345" s="90"/>
      <c r="F345" s="90"/>
      <c r="G345" s="90"/>
      <c r="H345" s="1">
        <v>0</v>
      </c>
      <c r="I345" s="1">
        <v>617143.4</v>
      </c>
      <c r="J345" s="1">
        <v>0</v>
      </c>
      <c r="K345" s="1">
        <v>617143.4</v>
      </c>
      <c r="L345" s="91"/>
    </row>
    <row r="346" spans="1:12" x14ac:dyDescent="0.3">
      <c r="A346" s="88" t="s">
        <v>839</v>
      </c>
      <c r="B346" s="80" t="s">
        <v>348</v>
      </c>
      <c r="C346" s="81"/>
      <c r="D346" s="89" t="s">
        <v>838</v>
      </c>
      <c r="E346" s="90"/>
      <c r="F346" s="90"/>
      <c r="G346" s="90"/>
      <c r="H346" s="1">
        <v>0</v>
      </c>
      <c r="I346" s="1">
        <v>617143.4</v>
      </c>
      <c r="J346" s="1">
        <v>0</v>
      </c>
      <c r="K346" s="1">
        <v>617143.4</v>
      </c>
      <c r="L346" s="91"/>
    </row>
    <row r="347" spans="1:12" x14ac:dyDescent="0.3">
      <c r="A347" s="88" t="s">
        <v>840</v>
      </c>
      <c r="B347" s="80" t="s">
        <v>348</v>
      </c>
      <c r="C347" s="81"/>
      <c r="D347" s="81"/>
      <c r="E347" s="89" t="s">
        <v>838</v>
      </c>
      <c r="F347" s="90"/>
      <c r="G347" s="90"/>
      <c r="H347" s="1">
        <v>0</v>
      </c>
      <c r="I347" s="1">
        <v>617143.4</v>
      </c>
      <c r="J347" s="1">
        <v>0</v>
      </c>
      <c r="K347" s="1">
        <v>617143.4</v>
      </c>
      <c r="L347" s="91"/>
    </row>
    <row r="348" spans="1:12" x14ac:dyDescent="0.3">
      <c r="A348" s="88" t="s">
        <v>841</v>
      </c>
      <c r="B348" s="80" t="s">
        <v>348</v>
      </c>
      <c r="C348" s="81"/>
      <c r="D348" s="81"/>
      <c r="E348" s="81"/>
      <c r="F348" s="89" t="s">
        <v>838</v>
      </c>
      <c r="G348" s="90"/>
      <c r="H348" s="1">
        <v>0</v>
      </c>
      <c r="I348" s="1">
        <v>617143.4</v>
      </c>
      <c r="J348" s="1">
        <v>0</v>
      </c>
      <c r="K348" s="1">
        <v>617143.4</v>
      </c>
      <c r="L348" s="91"/>
    </row>
    <row r="349" spans="1:12" x14ac:dyDescent="0.3">
      <c r="A349" s="93" t="s">
        <v>842</v>
      </c>
      <c r="B349" s="80" t="s">
        <v>348</v>
      </c>
      <c r="C349" s="81"/>
      <c r="D349" s="81"/>
      <c r="E349" s="81"/>
      <c r="F349" s="81"/>
      <c r="G349" s="94" t="s">
        <v>843</v>
      </c>
      <c r="H349" s="3">
        <v>0</v>
      </c>
      <c r="I349" s="3">
        <v>608710.16</v>
      </c>
      <c r="J349" s="3">
        <v>0</v>
      </c>
      <c r="K349" s="3">
        <v>608710.16</v>
      </c>
      <c r="L349" s="95"/>
    </row>
    <row r="350" spans="1:12" x14ac:dyDescent="0.3">
      <c r="A350" s="93" t="s">
        <v>844</v>
      </c>
      <c r="B350" s="80" t="s">
        <v>348</v>
      </c>
      <c r="C350" s="81"/>
      <c r="D350" s="81"/>
      <c r="E350" s="81"/>
      <c r="F350" s="81"/>
      <c r="G350" s="94" t="s">
        <v>845</v>
      </c>
      <c r="H350" s="3">
        <v>0</v>
      </c>
      <c r="I350" s="3">
        <v>8433.24</v>
      </c>
      <c r="J350" s="3">
        <v>0</v>
      </c>
      <c r="K350" s="3">
        <v>8433.24</v>
      </c>
      <c r="L350" s="95"/>
    </row>
    <row r="351" spans="1:12" x14ac:dyDescent="0.3">
      <c r="A351" s="96" t="s">
        <v>348</v>
      </c>
      <c r="B351" s="80" t="s">
        <v>348</v>
      </c>
      <c r="C351" s="81"/>
      <c r="D351" s="81"/>
      <c r="E351" s="81"/>
      <c r="F351" s="81"/>
      <c r="G351" s="97" t="s">
        <v>348</v>
      </c>
      <c r="H351" s="2"/>
      <c r="I351" s="2"/>
      <c r="J351" s="2"/>
      <c r="K351" s="2"/>
      <c r="L351" s="98"/>
    </row>
    <row r="352" spans="1:12" x14ac:dyDescent="0.3">
      <c r="A352" s="88" t="s">
        <v>846</v>
      </c>
      <c r="B352" s="92" t="s">
        <v>348</v>
      </c>
      <c r="C352" s="89" t="s">
        <v>847</v>
      </c>
      <c r="D352" s="90"/>
      <c r="E352" s="90"/>
      <c r="F352" s="90"/>
      <c r="G352" s="90"/>
      <c r="H352" s="1">
        <v>0</v>
      </c>
      <c r="I352" s="1">
        <v>157443.25</v>
      </c>
      <c r="J352" s="1">
        <v>0</v>
      </c>
      <c r="K352" s="1">
        <v>157443.25</v>
      </c>
      <c r="L352" s="91"/>
    </row>
    <row r="353" spans="1:12" x14ac:dyDescent="0.3">
      <c r="A353" s="88" t="s">
        <v>848</v>
      </c>
      <c r="B353" s="80" t="s">
        <v>348</v>
      </c>
      <c r="C353" s="81"/>
      <c r="D353" s="89" t="s">
        <v>847</v>
      </c>
      <c r="E353" s="90"/>
      <c r="F353" s="90"/>
      <c r="G353" s="90"/>
      <c r="H353" s="1">
        <v>0</v>
      </c>
      <c r="I353" s="1">
        <v>157443.25</v>
      </c>
      <c r="J353" s="1">
        <v>0</v>
      </c>
      <c r="K353" s="1">
        <v>157443.25</v>
      </c>
      <c r="L353" s="91"/>
    </row>
    <row r="354" spans="1:12" x14ac:dyDescent="0.3">
      <c r="A354" s="88" t="s">
        <v>849</v>
      </c>
      <c r="B354" s="80" t="s">
        <v>348</v>
      </c>
      <c r="C354" s="81"/>
      <c r="D354" s="81"/>
      <c r="E354" s="89" t="s">
        <v>847</v>
      </c>
      <c r="F354" s="90"/>
      <c r="G354" s="90"/>
      <c r="H354" s="1">
        <v>0</v>
      </c>
      <c r="I354" s="1">
        <v>157443.25</v>
      </c>
      <c r="J354" s="1">
        <v>0</v>
      </c>
      <c r="K354" s="1">
        <v>157443.25</v>
      </c>
      <c r="L354" s="91"/>
    </row>
    <row r="355" spans="1:12" x14ac:dyDescent="0.3">
      <c r="A355" s="88" t="s">
        <v>850</v>
      </c>
      <c r="B355" s="80" t="s">
        <v>348</v>
      </c>
      <c r="C355" s="81"/>
      <c r="D355" s="81"/>
      <c r="E355" s="81"/>
      <c r="F355" s="89" t="s">
        <v>847</v>
      </c>
      <c r="G355" s="90"/>
      <c r="H355" s="1">
        <v>0</v>
      </c>
      <c r="I355" s="1">
        <v>157443.25</v>
      </c>
      <c r="J355" s="1">
        <v>0</v>
      </c>
      <c r="K355" s="1">
        <v>157443.25</v>
      </c>
      <c r="L355" s="91"/>
    </row>
    <row r="356" spans="1:12" x14ac:dyDescent="0.3">
      <c r="A356" s="93" t="s">
        <v>851</v>
      </c>
      <c r="B356" s="80" t="s">
        <v>348</v>
      </c>
      <c r="C356" s="81"/>
      <c r="D356" s="81"/>
      <c r="E356" s="81"/>
      <c r="F356" s="81"/>
      <c r="G356" s="94" t="s">
        <v>583</v>
      </c>
      <c r="H356" s="3">
        <v>0</v>
      </c>
      <c r="I356" s="3">
        <v>225.7</v>
      </c>
      <c r="J356" s="3">
        <v>0</v>
      </c>
      <c r="K356" s="3">
        <v>225.7</v>
      </c>
      <c r="L356" s="95"/>
    </row>
    <row r="357" spans="1:12" x14ac:dyDescent="0.3">
      <c r="A357" s="93" t="s">
        <v>852</v>
      </c>
      <c r="B357" s="80" t="s">
        <v>348</v>
      </c>
      <c r="C357" s="81"/>
      <c r="D357" s="81"/>
      <c r="E357" s="81"/>
      <c r="F357" s="81"/>
      <c r="G357" s="94" t="s">
        <v>581</v>
      </c>
      <c r="H357" s="3">
        <v>0</v>
      </c>
      <c r="I357" s="3">
        <v>157217.54999999999</v>
      </c>
      <c r="J357" s="3">
        <v>0</v>
      </c>
      <c r="K357" s="3">
        <v>157217.54999999999</v>
      </c>
      <c r="L357" s="95"/>
    </row>
    <row r="358" spans="1:12" x14ac:dyDescent="0.3">
      <c r="A358" s="96" t="s">
        <v>348</v>
      </c>
      <c r="B358" s="80" t="s">
        <v>348</v>
      </c>
      <c r="C358" s="81"/>
      <c r="D358" s="81"/>
      <c r="E358" s="81"/>
      <c r="F358" s="81"/>
      <c r="G358" s="97" t="s">
        <v>348</v>
      </c>
      <c r="H358" s="2"/>
      <c r="I358" s="2"/>
      <c r="J358" s="2"/>
      <c r="K358" s="2"/>
      <c r="L358" s="98"/>
    </row>
    <row r="359" spans="1:12" x14ac:dyDescent="0.3">
      <c r="A359" s="88" t="s">
        <v>853</v>
      </c>
      <c r="B359" s="92" t="s">
        <v>348</v>
      </c>
      <c r="C359" s="89" t="s">
        <v>854</v>
      </c>
      <c r="D359" s="90"/>
      <c r="E359" s="90"/>
      <c r="F359" s="90"/>
      <c r="G359" s="90"/>
      <c r="H359" s="1">
        <v>0</v>
      </c>
      <c r="I359" s="1">
        <v>307357.84000000003</v>
      </c>
      <c r="J359" s="1">
        <v>0</v>
      </c>
      <c r="K359" s="1">
        <v>307357.84000000003</v>
      </c>
      <c r="L359" s="91"/>
    </row>
    <row r="360" spans="1:12" x14ac:dyDescent="0.3">
      <c r="A360" s="88" t="s">
        <v>855</v>
      </c>
      <c r="B360" s="80" t="s">
        <v>348</v>
      </c>
      <c r="C360" s="81"/>
      <c r="D360" s="89" t="s">
        <v>854</v>
      </c>
      <c r="E360" s="90"/>
      <c r="F360" s="90"/>
      <c r="G360" s="90"/>
      <c r="H360" s="1">
        <v>0</v>
      </c>
      <c r="I360" s="1">
        <v>307357.84000000003</v>
      </c>
      <c r="J360" s="1">
        <v>0</v>
      </c>
      <c r="K360" s="1">
        <v>307357.84000000003</v>
      </c>
      <c r="L360" s="91"/>
    </row>
    <row r="361" spans="1:12" x14ac:dyDescent="0.3">
      <c r="A361" s="88" t="s">
        <v>856</v>
      </c>
      <c r="B361" s="80" t="s">
        <v>348</v>
      </c>
      <c r="C361" s="81"/>
      <c r="D361" s="81"/>
      <c r="E361" s="89" t="s">
        <v>854</v>
      </c>
      <c r="F361" s="90"/>
      <c r="G361" s="90"/>
      <c r="H361" s="1">
        <v>0</v>
      </c>
      <c r="I361" s="1">
        <v>307357.84000000003</v>
      </c>
      <c r="J361" s="1">
        <v>0</v>
      </c>
      <c r="K361" s="1">
        <v>307357.84000000003</v>
      </c>
      <c r="L361" s="91"/>
    </row>
    <row r="362" spans="1:12" x14ac:dyDescent="0.3">
      <c r="A362" s="88" t="s">
        <v>857</v>
      </c>
      <c r="B362" s="80" t="s">
        <v>348</v>
      </c>
      <c r="C362" s="81"/>
      <c r="D362" s="81"/>
      <c r="E362" s="81"/>
      <c r="F362" s="89" t="s">
        <v>854</v>
      </c>
      <c r="G362" s="90"/>
      <c r="H362" s="1">
        <v>0</v>
      </c>
      <c r="I362" s="1">
        <v>307357.84000000003</v>
      </c>
      <c r="J362" s="1">
        <v>0</v>
      </c>
      <c r="K362" s="1">
        <v>307357.84000000003</v>
      </c>
      <c r="L362" s="91"/>
    </row>
    <row r="363" spans="1:12" x14ac:dyDescent="0.3">
      <c r="A363" s="93" t="s">
        <v>858</v>
      </c>
      <c r="B363" s="80" t="s">
        <v>348</v>
      </c>
      <c r="C363" s="81"/>
      <c r="D363" s="81"/>
      <c r="E363" s="81"/>
      <c r="F363" s="81"/>
      <c r="G363" s="94" t="s">
        <v>859</v>
      </c>
      <c r="H363" s="3">
        <v>0</v>
      </c>
      <c r="I363" s="3">
        <v>1357.84</v>
      </c>
      <c r="J363" s="3">
        <v>0</v>
      </c>
      <c r="K363" s="3">
        <v>1357.84</v>
      </c>
      <c r="L363" s="95"/>
    </row>
    <row r="364" spans="1:12" x14ac:dyDescent="0.3">
      <c r="A364" s="93" t="s">
        <v>860</v>
      </c>
      <c r="B364" s="80" t="s">
        <v>348</v>
      </c>
      <c r="C364" s="81"/>
      <c r="D364" s="81"/>
      <c r="E364" s="81"/>
      <c r="F364" s="81"/>
      <c r="G364" s="94" t="s">
        <v>861</v>
      </c>
      <c r="H364" s="3">
        <v>0</v>
      </c>
      <c r="I364" s="3">
        <v>306000</v>
      </c>
      <c r="J364" s="3">
        <v>0</v>
      </c>
      <c r="K364" s="3">
        <v>306000</v>
      </c>
      <c r="L364" s="95"/>
    </row>
    <row r="365" spans="1:12" x14ac:dyDescent="0.3">
      <c r="A365" s="96" t="s">
        <v>348</v>
      </c>
      <c r="B365" s="80" t="s">
        <v>348</v>
      </c>
      <c r="C365" s="81"/>
      <c r="D365" s="81"/>
      <c r="E365" s="81"/>
      <c r="F365" s="81"/>
      <c r="G365" s="97" t="s">
        <v>348</v>
      </c>
      <c r="H365" s="2"/>
      <c r="I365" s="2"/>
      <c r="J365" s="2"/>
      <c r="K365" s="2"/>
      <c r="L365" s="98"/>
    </row>
    <row r="366" spans="1:12" x14ac:dyDescent="0.3">
      <c r="A366" s="88" t="s">
        <v>69</v>
      </c>
      <c r="B366" s="89" t="s">
        <v>862</v>
      </c>
      <c r="C366" s="90"/>
      <c r="D366" s="90"/>
      <c r="E366" s="90"/>
      <c r="F366" s="90"/>
      <c r="G366" s="90"/>
      <c r="H366" s="1">
        <v>0</v>
      </c>
      <c r="I366" s="1">
        <v>0</v>
      </c>
      <c r="J366" s="1">
        <v>4403057.82</v>
      </c>
      <c r="K366" s="1">
        <v>4403057.82</v>
      </c>
      <c r="L366" s="91"/>
    </row>
    <row r="367" spans="1:12" x14ac:dyDescent="0.3">
      <c r="A367" s="88" t="s">
        <v>863</v>
      </c>
      <c r="B367" s="92" t="s">
        <v>348</v>
      </c>
      <c r="C367" s="89" t="s">
        <v>862</v>
      </c>
      <c r="D367" s="90"/>
      <c r="E367" s="90"/>
      <c r="F367" s="90"/>
      <c r="G367" s="90"/>
      <c r="H367" s="1">
        <v>0</v>
      </c>
      <c r="I367" s="1">
        <v>0</v>
      </c>
      <c r="J367" s="1">
        <v>4403057.82</v>
      </c>
      <c r="K367" s="1">
        <v>4403057.82</v>
      </c>
      <c r="L367" s="91"/>
    </row>
    <row r="368" spans="1:12" x14ac:dyDescent="0.3">
      <c r="A368" s="88" t="s">
        <v>864</v>
      </c>
      <c r="B368" s="80" t="s">
        <v>348</v>
      </c>
      <c r="C368" s="81"/>
      <c r="D368" s="89" t="s">
        <v>862</v>
      </c>
      <c r="E368" s="90"/>
      <c r="F368" s="90"/>
      <c r="G368" s="90"/>
      <c r="H368" s="1">
        <v>0</v>
      </c>
      <c r="I368" s="1">
        <v>0</v>
      </c>
      <c r="J368" s="1">
        <v>4403057.82</v>
      </c>
      <c r="K368" s="1">
        <v>4403057.82</v>
      </c>
      <c r="L368" s="91"/>
    </row>
    <row r="369" spans="1:12" x14ac:dyDescent="0.3">
      <c r="A369" s="88" t="s">
        <v>865</v>
      </c>
      <c r="B369" s="80" t="s">
        <v>348</v>
      </c>
      <c r="C369" s="81"/>
      <c r="D369" s="81"/>
      <c r="E369" s="89" t="s">
        <v>866</v>
      </c>
      <c r="F369" s="90"/>
      <c r="G369" s="90"/>
      <c r="H369" s="1">
        <v>0</v>
      </c>
      <c r="I369" s="1">
        <v>0</v>
      </c>
      <c r="J369" s="1">
        <v>3638160.44</v>
      </c>
      <c r="K369" s="1">
        <v>3638160.44</v>
      </c>
      <c r="L369" s="91"/>
    </row>
    <row r="370" spans="1:12" x14ac:dyDescent="0.3">
      <c r="A370" s="88" t="s">
        <v>867</v>
      </c>
      <c r="B370" s="80" t="s">
        <v>348</v>
      </c>
      <c r="C370" s="81"/>
      <c r="D370" s="81"/>
      <c r="E370" s="81"/>
      <c r="F370" s="89" t="s">
        <v>866</v>
      </c>
      <c r="G370" s="90"/>
      <c r="H370" s="1">
        <v>0</v>
      </c>
      <c r="I370" s="1">
        <v>0</v>
      </c>
      <c r="J370" s="1">
        <v>3638160.44</v>
      </c>
      <c r="K370" s="1">
        <v>3638160.44</v>
      </c>
      <c r="L370" s="91"/>
    </row>
    <row r="371" spans="1:12" x14ac:dyDescent="0.3">
      <c r="A371" s="93" t="s">
        <v>868</v>
      </c>
      <c r="B371" s="80" t="s">
        <v>348</v>
      </c>
      <c r="C371" s="81"/>
      <c r="D371" s="81"/>
      <c r="E371" s="81"/>
      <c r="F371" s="81"/>
      <c r="G371" s="94" t="s">
        <v>869</v>
      </c>
      <c r="H371" s="3">
        <v>0</v>
      </c>
      <c r="I371" s="3">
        <v>0</v>
      </c>
      <c r="J371" s="3">
        <v>3638160.44</v>
      </c>
      <c r="K371" s="3">
        <v>3638160.44</v>
      </c>
      <c r="L371" s="95"/>
    </row>
    <row r="372" spans="1:12" x14ac:dyDescent="0.3">
      <c r="A372" s="96" t="s">
        <v>348</v>
      </c>
      <c r="B372" s="80" t="s">
        <v>348</v>
      </c>
      <c r="C372" s="81"/>
      <c r="D372" s="81"/>
      <c r="E372" s="81"/>
      <c r="F372" s="81"/>
      <c r="G372" s="97" t="s">
        <v>348</v>
      </c>
      <c r="H372" s="2"/>
      <c r="I372" s="2"/>
      <c r="J372" s="2"/>
      <c r="K372" s="2"/>
      <c r="L372" s="98"/>
    </row>
    <row r="373" spans="1:12" x14ac:dyDescent="0.3">
      <c r="A373" s="88" t="s">
        <v>870</v>
      </c>
      <c r="B373" s="80" t="s">
        <v>348</v>
      </c>
      <c r="C373" s="81"/>
      <c r="D373" s="81"/>
      <c r="E373" s="89" t="s">
        <v>871</v>
      </c>
      <c r="F373" s="90"/>
      <c r="G373" s="90"/>
      <c r="H373" s="1">
        <v>0</v>
      </c>
      <c r="I373" s="1">
        <v>0</v>
      </c>
      <c r="J373" s="1">
        <v>311598.19</v>
      </c>
      <c r="K373" s="1">
        <v>311598.19</v>
      </c>
      <c r="L373" s="91"/>
    </row>
    <row r="374" spans="1:12" x14ac:dyDescent="0.3">
      <c r="A374" s="88" t="s">
        <v>872</v>
      </c>
      <c r="B374" s="80" t="s">
        <v>348</v>
      </c>
      <c r="C374" s="81"/>
      <c r="D374" s="81"/>
      <c r="E374" s="81"/>
      <c r="F374" s="89" t="s">
        <v>873</v>
      </c>
      <c r="G374" s="90"/>
      <c r="H374" s="1">
        <v>0</v>
      </c>
      <c r="I374" s="1">
        <v>0</v>
      </c>
      <c r="J374" s="1">
        <v>311598.19</v>
      </c>
      <c r="K374" s="1">
        <v>311598.19</v>
      </c>
      <c r="L374" s="91"/>
    </row>
    <row r="375" spans="1:12" x14ac:dyDescent="0.3">
      <c r="A375" s="93" t="s">
        <v>874</v>
      </c>
      <c r="B375" s="80" t="s">
        <v>348</v>
      </c>
      <c r="C375" s="81"/>
      <c r="D375" s="81"/>
      <c r="E375" s="81"/>
      <c r="F375" s="81"/>
      <c r="G375" s="94" t="s">
        <v>875</v>
      </c>
      <c r="H375" s="3">
        <v>0</v>
      </c>
      <c r="I375" s="3">
        <v>0</v>
      </c>
      <c r="J375" s="3">
        <v>311598.19</v>
      </c>
      <c r="K375" s="3">
        <v>311598.19</v>
      </c>
      <c r="L375" s="95"/>
    </row>
    <row r="376" spans="1:12" x14ac:dyDescent="0.3">
      <c r="A376" s="96" t="s">
        <v>348</v>
      </c>
      <c r="B376" s="80" t="s">
        <v>348</v>
      </c>
      <c r="C376" s="81"/>
      <c r="D376" s="81"/>
      <c r="E376" s="81"/>
      <c r="F376" s="81"/>
      <c r="G376" s="97" t="s">
        <v>348</v>
      </c>
      <c r="H376" s="2"/>
      <c r="I376" s="2"/>
      <c r="J376" s="2"/>
      <c r="K376" s="2"/>
      <c r="L376" s="98"/>
    </row>
    <row r="377" spans="1:12" x14ac:dyDescent="0.3">
      <c r="A377" s="88" t="s">
        <v>876</v>
      </c>
      <c r="B377" s="80" t="s">
        <v>348</v>
      </c>
      <c r="C377" s="81"/>
      <c r="D377" s="81"/>
      <c r="E377" s="89" t="s">
        <v>877</v>
      </c>
      <c r="F377" s="90"/>
      <c r="G377" s="90"/>
      <c r="H377" s="1">
        <v>0</v>
      </c>
      <c r="I377" s="1">
        <v>0</v>
      </c>
      <c r="J377" s="1">
        <v>448203.6</v>
      </c>
      <c r="K377" s="1">
        <v>448203.6</v>
      </c>
      <c r="L377" s="91"/>
    </row>
    <row r="378" spans="1:12" x14ac:dyDescent="0.3">
      <c r="A378" s="88" t="s">
        <v>878</v>
      </c>
      <c r="B378" s="80" t="s">
        <v>348</v>
      </c>
      <c r="C378" s="81"/>
      <c r="D378" s="81"/>
      <c r="E378" s="81"/>
      <c r="F378" s="89" t="s">
        <v>877</v>
      </c>
      <c r="G378" s="90"/>
      <c r="H378" s="1">
        <v>0</v>
      </c>
      <c r="I378" s="1">
        <v>0</v>
      </c>
      <c r="J378" s="1">
        <v>448203.6</v>
      </c>
      <c r="K378" s="1">
        <v>448203.6</v>
      </c>
      <c r="L378" s="91"/>
    </row>
    <row r="379" spans="1:12" x14ac:dyDescent="0.3">
      <c r="A379" s="93" t="s">
        <v>879</v>
      </c>
      <c r="B379" s="80" t="s">
        <v>348</v>
      </c>
      <c r="C379" s="81"/>
      <c r="D379" s="81"/>
      <c r="E379" s="81"/>
      <c r="F379" s="81"/>
      <c r="G379" s="94" t="s">
        <v>880</v>
      </c>
      <c r="H379" s="3">
        <v>0</v>
      </c>
      <c r="I379" s="3">
        <v>0</v>
      </c>
      <c r="J379" s="3">
        <v>448140.89</v>
      </c>
      <c r="K379" s="3">
        <v>448140.89</v>
      </c>
      <c r="L379" s="95"/>
    </row>
    <row r="380" spans="1:12" x14ac:dyDescent="0.3">
      <c r="A380" s="93" t="s">
        <v>881</v>
      </c>
      <c r="B380" s="80" t="s">
        <v>348</v>
      </c>
      <c r="C380" s="81"/>
      <c r="D380" s="81"/>
      <c r="E380" s="81"/>
      <c r="F380" s="81"/>
      <c r="G380" s="94" t="s">
        <v>882</v>
      </c>
      <c r="H380" s="3">
        <v>0</v>
      </c>
      <c r="I380" s="3">
        <v>0</v>
      </c>
      <c r="J380" s="3">
        <v>62.71</v>
      </c>
      <c r="K380" s="3">
        <v>62.71</v>
      </c>
      <c r="L380" s="95"/>
    </row>
    <row r="381" spans="1:12" x14ac:dyDescent="0.3">
      <c r="A381" s="96" t="s">
        <v>348</v>
      </c>
      <c r="B381" s="80" t="s">
        <v>348</v>
      </c>
      <c r="C381" s="81"/>
      <c r="D381" s="81"/>
      <c r="E381" s="81"/>
      <c r="F381" s="81"/>
      <c r="G381" s="97" t="s">
        <v>348</v>
      </c>
      <c r="H381" s="2"/>
      <c r="I381" s="2"/>
      <c r="J381" s="2"/>
      <c r="K381" s="2"/>
      <c r="L381" s="98"/>
    </row>
    <row r="382" spans="1:12" x14ac:dyDescent="0.3">
      <c r="A382" s="88" t="s">
        <v>883</v>
      </c>
      <c r="B382" s="80" t="s">
        <v>348</v>
      </c>
      <c r="C382" s="81"/>
      <c r="D382" s="81"/>
      <c r="E382" s="89" t="s">
        <v>884</v>
      </c>
      <c r="F382" s="90"/>
      <c r="G382" s="90"/>
      <c r="H382" s="1">
        <v>0</v>
      </c>
      <c r="I382" s="1">
        <v>0</v>
      </c>
      <c r="J382" s="1">
        <v>3737.75</v>
      </c>
      <c r="K382" s="1">
        <v>3737.75</v>
      </c>
      <c r="L382" s="91"/>
    </row>
    <row r="383" spans="1:12" x14ac:dyDescent="0.3">
      <c r="A383" s="88" t="s">
        <v>885</v>
      </c>
      <c r="B383" s="80" t="s">
        <v>348</v>
      </c>
      <c r="C383" s="81"/>
      <c r="D383" s="81"/>
      <c r="E383" s="81"/>
      <c r="F383" s="89" t="s">
        <v>884</v>
      </c>
      <c r="G383" s="90"/>
      <c r="H383" s="1">
        <v>0</v>
      </c>
      <c r="I383" s="1">
        <v>0</v>
      </c>
      <c r="J383" s="1">
        <v>3737.75</v>
      </c>
      <c r="K383" s="1">
        <v>3737.75</v>
      </c>
      <c r="L383" s="91"/>
    </row>
    <row r="384" spans="1:12" x14ac:dyDescent="0.3">
      <c r="A384" s="93" t="s">
        <v>886</v>
      </c>
      <c r="B384" s="80" t="s">
        <v>348</v>
      </c>
      <c r="C384" s="81"/>
      <c r="D384" s="81"/>
      <c r="E384" s="81"/>
      <c r="F384" s="81"/>
      <c r="G384" s="94" t="s">
        <v>887</v>
      </c>
      <c r="H384" s="3">
        <v>0</v>
      </c>
      <c r="I384" s="3">
        <v>0</v>
      </c>
      <c r="J384" s="3">
        <v>3737.75</v>
      </c>
      <c r="K384" s="3">
        <v>3737.75</v>
      </c>
      <c r="L384" s="95"/>
    </row>
    <row r="385" spans="1:12" x14ac:dyDescent="0.3">
      <c r="A385" s="96" t="s">
        <v>348</v>
      </c>
      <c r="B385" s="80" t="s">
        <v>348</v>
      </c>
      <c r="C385" s="81"/>
      <c r="D385" s="81"/>
      <c r="E385" s="81"/>
      <c r="F385" s="81"/>
      <c r="G385" s="97" t="s">
        <v>348</v>
      </c>
      <c r="H385" s="2"/>
      <c r="I385" s="2"/>
      <c r="J385" s="2"/>
      <c r="K385" s="2"/>
      <c r="L385" s="98"/>
    </row>
    <row r="386" spans="1:12" x14ac:dyDescent="0.3">
      <c r="A386" s="88" t="s">
        <v>888</v>
      </c>
      <c r="B386" s="80" t="s">
        <v>348</v>
      </c>
      <c r="C386" s="81"/>
      <c r="D386" s="81"/>
      <c r="E386" s="89" t="s">
        <v>854</v>
      </c>
      <c r="F386" s="90"/>
      <c r="G386" s="90"/>
      <c r="H386" s="1">
        <v>0</v>
      </c>
      <c r="I386" s="1">
        <v>0</v>
      </c>
      <c r="J386" s="1">
        <v>1357.84</v>
      </c>
      <c r="K386" s="1">
        <v>1357.84</v>
      </c>
      <c r="L386" s="91"/>
    </row>
    <row r="387" spans="1:12" x14ac:dyDescent="0.3">
      <c r="A387" s="88" t="s">
        <v>889</v>
      </c>
      <c r="B387" s="80" t="s">
        <v>348</v>
      </c>
      <c r="C387" s="81"/>
      <c r="D387" s="81"/>
      <c r="E387" s="81"/>
      <c r="F387" s="89" t="s">
        <v>854</v>
      </c>
      <c r="G387" s="90"/>
      <c r="H387" s="1">
        <v>0</v>
      </c>
      <c r="I387" s="1">
        <v>0</v>
      </c>
      <c r="J387" s="1">
        <v>1357.84</v>
      </c>
      <c r="K387" s="1">
        <v>1357.84</v>
      </c>
      <c r="L387" s="91"/>
    </row>
    <row r="388" spans="1:12" x14ac:dyDescent="0.3">
      <c r="A388" s="93" t="s">
        <v>890</v>
      </c>
      <c r="B388" s="80" t="s">
        <v>348</v>
      </c>
      <c r="C388" s="81"/>
      <c r="D388" s="81"/>
      <c r="E388" s="81"/>
      <c r="F388" s="81"/>
      <c r="G388" s="94" t="s">
        <v>859</v>
      </c>
      <c r="H388" s="3">
        <v>0</v>
      </c>
      <c r="I388" s="3">
        <v>0</v>
      </c>
      <c r="J388" s="3">
        <v>1357.84</v>
      </c>
      <c r="K388" s="3">
        <v>1357.84</v>
      </c>
      <c r="L388" s="9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Fábricas</vt:lpstr>
      <vt:lpstr>Fev</vt:lpstr>
      <vt:lpstr>Jan</vt:lpstr>
      <vt:lpstr>Fábricas!Area_de_impressao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Rodrigues</dc:creator>
  <cp:keywords/>
  <dc:description/>
  <cp:lastModifiedBy>Octavio Antunes Franco Martinez</cp:lastModifiedBy>
  <cp:revision/>
  <cp:lastPrinted>2024-04-23T12:04:07Z</cp:lastPrinted>
  <dcterms:created xsi:type="dcterms:W3CDTF">2018-09-05T12:57:04Z</dcterms:created>
  <dcterms:modified xsi:type="dcterms:W3CDTF">2024-04-23T12:04:10Z</dcterms:modified>
  <cp:category/>
  <cp:contentStatus/>
</cp:coreProperties>
</file>