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estação de contas\Planinhas Orçamento X Realizado\2020\"/>
    </mc:Choice>
  </mc:AlternateContent>
  <xr:revisionPtr revIDLastSave="0" documentId="13_ncr:1_{0382ADC8-2AE6-46E2-8251-7E570DCB2F5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ábricas" sheetId="8" r:id="rId1"/>
    <sheet name="Dez" sheetId="20" state="hidden" r:id="rId2"/>
    <sheet name="Nov" sheetId="19" state="hidden" r:id="rId3"/>
    <sheet name="Out" sheetId="18" state="hidden" r:id="rId4"/>
    <sheet name="Set" sheetId="17" state="hidden" r:id="rId5"/>
    <sheet name="Ago" sheetId="16" state="hidden" r:id="rId6"/>
    <sheet name="Jul" sheetId="15" state="hidden" r:id="rId7"/>
    <sheet name="Jun" sheetId="14" state="hidden" r:id="rId8"/>
    <sheet name="Mai" sheetId="13" state="hidden" r:id="rId9"/>
    <sheet name="Abr" sheetId="12" state="hidden" r:id="rId10"/>
    <sheet name="Mar" sheetId="11" state="hidden" r:id="rId11"/>
    <sheet name="Fev" sheetId="10" state="hidden" r:id="rId12"/>
    <sheet name="Jan" sheetId="9" state="hidden" r:id="rId1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84" i="8" l="1"/>
  <c r="U183" i="8"/>
  <c r="U181" i="8"/>
  <c r="U180" i="8"/>
  <c r="U170" i="8" l="1"/>
  <c r="U169" i="8"/>
  <c r="U42" i="8"/>
  <c r="U41" i="8"/>
  <c r="U40" i="8"/>
  <c r="U38" i="8"/>
  <c r="U20" i="8"/>
  <c r="U19" i="8"/>
  <c r="L425" i="20"/>
  <c r="U132" i="8" s="1"/>
  <c r="L419" i="20"/>
  <c r="L412" i="20"/>
  <c r="U88" i="8" s="1"/>
  <c r="L410" i="20"/>
  <c r="U129" i="8" s="1"/>
  <c r="L409" i="20"/>
  <c r="U128" i="8" s="1"/>
  <c r="L405" i="20"/>
  <c r="L402" i="20"/>
  <c r="U126" i="8" s="1"/>
  <c r="L399" i="20"/>
  <c r="L390" i="20"/>
  <c r="L386" i="20"/>
  <c r="U123" i="8" s="1"/>
  <c r="L383" i="20"/>
  <c r="L375" i="20"/>
  <c r="U111" i="8" s="1"/>
  <c r="L373" i="20"/>
  <c r="L372" i="20"/>
  <c r="U110" i="8" s="1"/>
  <c r="L371" i="20"/>
  <c r="L370" i="20"/>
  <c r="L369" i="20"/>
  <c r="L368" i="20"/>
  <c r="L367" i="20"/>
  <c r="L366" i="20"/>
  <c r="L365" i="20"/>
  <c r="L362" i="20"/>
  <c r="L358" i="20"/>
  <c r="U105" i="8" s="1"/>
  <c r="L355" i="20"/>
  <c r="U104" i="8" s="1"/>
  <c r="L352" i="20"/>
  <c r="L347" i="20"/>
  <c r="U121" i="8" s="1"/>
  <c r="L343" i="20"/>
  <c r="L340" i="20"/>
  <c r="U119" i="8" s="1"/>
  <c r="L337" i="20"/>
  <c r="L330" i="20"/>
  <c r="U102" i="8" s="1"/>
  <c r="L327" i="20"/>
  <c r="L324" i="20"/>
  <c r="U100" i="8" s="1"/>
  <c r="L321" i="20"/>
  <c r="U99" i="8" s="1"/>
  <c r="L318" i="20"/>
  <c r="L312" i="20"/>
  <c r="U96" i="8" s="1"/>
  <c r="L309" i="20"/>
  <c r="L306" i="20"/>
  <c r="U93" i="8" s="1"/>
  <c r="L303" i="20"/>
  <c r="U91" i="8" s="1"/>
  <c r="L292" i="20"/>
  <c r="U90" i="8" s="1"/>
  <c r="L289" i="20"/>
  <c r="L283" i="20"/>
  <c r="U87" i="8" s="1"/>
  <c r="L267" i="20"/>
  <c r="U83" i="8" s="1"/>
  <c r="L261" i="20"/>
  <c r="U82" i="8" s="1"/>
  <c r="L253" i="20"/>
  <c r="U81" i="8" s="1"/>
  <c r="L249" i="20"/>
  <c r="L247" i="20"/>
  <c r="U77" i="8" s="1"/>
  <c r="L246" i="20"/>
  <c r="U73" i="8" s="1"/>
  <c r="L245" i="20"/>
  <c r="U76" i="8" s="1"/>
  <c r="L244" i="20"/>
  <c r="U74" i="8" s="1"/>
  <c r="L243" i="20"/>
  <c r="L240" i="20"/>
  <c r="U71" i="8" s="1"/>
  <c r="L237" i="20"/>
  <c r="L235" i="20"/>
  <c r="L234" i="20"/>
  <c r="U65" i="8" s="1"/>
  <c r="L233" i="20"/>
  <c r="U63" i="8" s="1"/>
  <c r="L232" i="20"/>
  <c r="U69" i="8" s="1"/>
  <c r="L231" i="20"/>
  <c r="U62" i="8" s="1"/>
  <c r="L230" i="20"/>
  <c r="U66" i="8" s="1"/>
  <c r="L229" i="20"/>
  <c r="U68" i="8" s="1"/>
  <c r="L228" i="20"/>
  <c r="U64" i="8" s="1"/>
  <c r="L227" i="20"/>
  <c r="U67" i="8" s="1"/>
  <c r="L224" i="20"/>
  <c r="L209" i="20"/>
  <c r="U60" i="8" s="1"/>
  <c r="L194" i="20"/>
  <c r="U54" i="8" s="1"/>
  <c r="L179" i="20"/>
  <c r="U53" i="8" s="1"/>
  <c r="L169" i="20"/>
  <c r="U51" i="8" s="1"/>
  <c r="L158" i="20"/>
  <c r="U50" i="8" s="1"/>
  <c r="L154" i="20"/>
  <c r="T84" i="8" l="1"/>
  <c r="T184" i="8" l="1"/>
  <c r="T183" i="8"/>
  <c r="T181" i="8"/>
  <c r="T180" i="8"/>
  <c r="T169" i="8"/>
  <c r="T146" i="8"/>
  <c r="T142" i="8"/>
  <c r="T41" i="8"/>
  <c r="T40" i="8"/>
  <c r="T38" i="8"/>
  <c r="T20" i="8"/>
  <c r="T19" i="8"/>
  <c r="L422" i="19"/>
  <c r="T132" i="8" s="1"/>
  <c r="L416" i="19"/>
  <c r="T130" i="8" s="1"/>
  <c r="L409" i="19"/>
  <c r="T88" i="8" s="1"/>
  <c r="L407" i="19"/>
  <c r="T129" i="8" s="1"/>
  <c r="L406" i="19"/>
  <c r="T128" i="8" s="1"/>
  <c r="L402" i="19"/>
  <c r="L399" i="19"/>
  <c r="T126" i="8" s="1"/>
  <c r="L396" i="19"/>
  <c r="L387" i="19"/>
  <c r="L383" i="19"/>
  <c r="T123" i="8" s="1"/>
  <c r="L380" i="19"/>
  <c r="L372" i="19"/>
  <c r="T111" i="8" s="1"/>
  <c r="L370" i="19"/>
  <c r="L369" i="19"/>
  <c r="T110" i="8" s="1"/>
  <c r="L368" i="19"/>
  <c r="L367" i="19"/>
  <c r="L366" i="19"/>
  <c r="L365" i="19"/>
  <c r="T106" i="8" s="1"/>
  <c r="L364" i="19"/>
  <c r="L363" i="19"/>
  <c r="L362" i="19"/>
  <c r="L359" i="19"/>
  <c r="L355" i="19"/>
  <c r="T105" i="8" s="1"/>
  <c r="L352" i="19"/>
  <c r="T104" i="8" s="1"/>
  <c r="L349" i="19"/>
  <c r="L344" i="19"/>
  <c r="T121" i="8" s="1"/>
  <c r="L340" i="19"/>
  <c r="L337" i="19"/>
  <c r="T119" i="8" s="1"/>
  <c r="L334" i="19"/>
  <c r="L327" i="19"/>
  <c r="T102" i="8" s="1"/>
  <c r="L324" i="19"/>
  <c r="L321" i="19"/>
  <c r="L318" i="19"/>
  <c r="T99" i="8" s="1"/>
  <c r="L315" i="19"/>
  <c r="L309" i="19"/>
  <c r="T96" i="8" s="1"/>
  <c r="L306" i="19"/>
  <c r="L303" i="19"/>
  <c r="T93" i="8" s="1"/>
  <c r="L300" i="19"/>
  <c r="T91" i="8" s="1"/>
  <c r="L289" i="19"/>
  <c r="T90" i="8" s="1"/>
  <c r="L286" i="19"/>
  <c r="L280" i="19"/>
  <c r="L264" i="19"/>
  <c r="T83" i="8" s="1"/>
  <c r="L258" i="19"/>
  <c r="T82" i="8" s="1"/>
  <c r="L250" i="19"/>
  <c r="T81" i="8" s="1"/>
  <c r="L246" i="19"/>
  <c r="L244" i="19"/>
  <c r="T77" i="8" s="1"/>
  <c r="L243" i="19"/>
  <c r="T73" i="8" s="1"/>
  <c r="L242" i="19"/>
  <c r="T76" i="8" s="1"/>
  <c r="L241" i="19"/>
  <c r="T74" i="8" s="1"/>
  <c r="L240" i="19"/>
  <c r="L237" i="19"/>
  <c r="T71" i="8" s="1"/>
  <c r="L234" i="19"/>
  <c r="L232" i="19"/>
  <c r="L231" i="19"/>
  <c r="T65" i="8" s="1"/>
  <c r="L230" i="19"/>
  <c r="T63" i="8" s="1"/>
  <c r="L229" i="19"/>
  <c r="T69" i="8" s="1"/>
  <c r="L228" i="19"/>
  <c r="T62" i="8" s="1"/>
  <c r="L227" i="19"/>
  <c r="T66" i="8" s="1"/>
  <c r="L226" i="19"/>
  <c r="T68" i="8" s="1"/>
  <c r="L225" i="19"/>
  <c r="T64" i="8" s="1"/>
  <c r="L224" i="19"/>
  <c r="T67" i="8" s="1"/>
  <c r="L221" i="19"/>
  <c r="L208" i="19"/>
  <c r="T60" i="8" s="1"/>
  <c r="L192" i="19"/>
  <c r="T54" i="8" s="1"/>
  <c r="L177" i="19"/>
  <c r="T53" i="8" s="1"/>
  <c r="L167" i="19"/>
  <c r="T51" i="8" s="1"/>
  <c r="L156" i="19"/>
  <c r="T50" i="8" s="1"/>
  <c r="L152" i="19"/>
  <c r="S142" i="8" l="1"/>
  <c r="S41" i="8" l="1"/>
  <c r="S38" i="8"/>
  <c r="S184" i="8" l="1"/>
  <c r="S183" i="8"/>
  <c r="S181" i="8"/>
  <c r="S180" i="8"/>
  <c r="S169" i="8"/>
  <c r="R144" i="8"/>
  <c r="S40" i="8" l="1"/>
  <c r="S19" i="8"/>
  <c r="L416" i="18" l="1"/>
  <c r="S132" i="8" s="1"/>
  <c r="L410" i="18"/>
  <c r="S130" i="8" s="1"/>
  <c r="L403" i="18"/>
  <c r="S88" i="8" s="1"/>
  <c r="L401" i="18"/>
  <c r="S129" i="8" s="1"/>
  <c r="L400" i="18"/>
  <c r="S128" i="8" s="1"/>
  <c r="L396" i="18"/>
  <c r="L393" i="18"/>
  <c r="S126" i="8" s="1"/>
  <c r="L390" i="18"/>
  <c r="L385" i="18"/>
  <c r="L381" i="18"/>
  <c r="S123" i="8" s="1"/>
  <c r="L378" i="18"/>
  <c r="L370" i="18"/>
  <c r="S111" i="8" s="1"/>
  <c r="L368" i="18"/>
  <c r="L367" i="18"/>
  <c r="S110" i="8" s="1"/>
  <c r="L366" i="18"/>
  <c r="L365" i="18"/>
  <c r="L364" i="18"/>
  <c r="L363" i="18"/>
  <c r="S106" i="8" s="1"/>
  <c r="L362" i="18"/>
  <c r="L361" i="18"/>
  <c r="L360" i="18"/>
  <c r="L357" i="18"/>
  <c r="L353" i="18"/>
  <c r="S105" i="8" s="1"/>
  <c r="L350" i="18"/>
  <c r="S104" i="8" s="1"/>
  <c r="L347" i="18"/>
  <c r="L343" i="18"/>
  <c r="L339" i="18"/>
  <c r="L336" i="18"/>
  <c r="S119" i="8" s="1"/>
  <c r="L333" i="18"/>
  <c r="L326" i="18"/>
  <c r="S102" i="8" s="1"/>
  <c r="L323" i="18"/>
  <c r="S101" i="8" s="1"/>
  <c r="L320" i="18"/>
  <c r="S100" i="8" s="1"/>
  <c r="L317" i="18"/>
  <c r="S99" i="8" s="1"/>
  <c r="L314" i="18"/>
  <c r="L308" i="18"/>
  <c r="S96" i="8" s="1"/>
  <c r="L305" i="18"/>
  <c r="L302" i="18"/>
  <c r="S93" i="8" s="1"/>
  <c r="L299" i="18"/>
  <c r="S91" i="8" s="1"/>
  <c r="L288" i="18"/>
  <c r="S90" i="8" s="1"/>
  <c r="L285" i="18"/>
  <c r="L279" i="18"/>
  <c r="S87" i="8" s="1"/>
  <c r="L264" i="18"/>
  <c r="S83" i="8" s="1"/>
  <c r="L258" i="18"/>
  <c r="S82" i="8" s="1"/>
  <c r="L250" i="18"/>
  <c r="S81" i="8" s="1"/>
  <c r="L246" i="18"/>
  <c r="L244" i="18"/>
  <c r="S77" i="8" s="1"/>
  <c r="L243" i="18"/>
  <c r="S73" i="8" s="1"/>
  <c r="L242" i="18"/>
  <c r="S76" i="8" s="1"/>
  <c r="L241" i="18"/>
  <c r="S74" i="8" s="1"/>
  <c r="L240" i="18"/>
  <c r="L237" i="18"/>
  <c r="S71" i="8" s="1"/>
  <c r="L234" i="18"/>
  <c r="L232" i="18"/>
  <c r="L231" i="18"/>
  <c r="S65" i="8" s="1"/>
  <c r="L230" i="18"/>
  <c r="S63" i="8" s="1"/>
  <c r="L229" i="18"/>
  <c r="S69" i="8" s="1"/>
  <c r="L228" i="18"/>
  <c r="S62" i="8" s="1"/>
  <c r="L227" i="18"/>
  <c r="L226" i="18"/>
  <c r="S68" i="8" s="1"/>
  <c r="L225" i="18"/>
  <c r="S64" i="8" s="1"/>
  <c r="L224" i="18"/>
  <c r="S67" i="8" s="1"/>
  <c r="L221" i="18"/>
  <c r="L207" i="18"/>
  <c r="S60" i="8" s="1"/>
  <c r="L192" i="18"/>
  <c r="S54" i="8" s="1"/>
  <c r="L177" i="18"/>
  <c r="S53" i="8" s="1"/>
  <c r="L167" i="18"/>
  <c r="S51" i="8" s="1"/>
  <c r="L156" i="18"/>
  <c r="S50" i="8" s="1"/>
  <c r="L152" i="18"/>
  <c r="S66" i="8" l="1"/>
  <c r="W167" i="8"/>
  <c r="X185" i="8"/>
  <c r="X184" i="8"/>
  <c r="X183" i="8"/>
  <c r="X182" i="8"/>
  <c r="X181" i="8"/>
  <c r="X180" i="8"/>
  <c r="X178" i="8"/>
  <c r="X177" i="8"/>
  <c r="X176" i="8"/>
  <c r="X174" i="8"/>
  <c r="X170" i="8"/>
  <c r="X169" i="8"/>
  <c r="P95" i="8" l="1"/>
  <c r="P92" i="8" l="1"/>
  <c r="P86" i="8" l="1"/>
  <c r="P141" i="8"/>
  <c r="P184" i="8" l="1"/>
  <c r="P183" i="8"/>
  <c r="P181" i="8"/>
  <c r="P180" i="8"/>
  <c r="P169" i="8"/>
  <c r="L402" i="17" l="1"/>
  <c r="P41" i="8"/>
  <c r="P38" i="8"/>
  <c r="P20" i="8"/>
  <c r="L415" i="17"/>
  <c r="P19" i="8" s="1"/>
  <c r="P13" i="8"/>
  <c r="P40" i="8" l="1"/>
  <c r="L394" i="17"/>
  <c r="P132" i="8" s="1"/>
  <c r="L388" i="17"/>
  <c r="L381" i="17"/>
  <c r="P88" i="8" s="1"/>
  <c r="L379" i="17"/>
  <c r="P129" i="8" s="1"/>
  <c r="L378" i="17"/>
  <c r="P128" i="8" s="1"/>
  <c r="L374" i="17"/>
  <c r="L371" i="17"/>
  <c r="L368" i="17"/>
  <c r="L364" i="17"/>
  <c r="L360" i="17"/>
  <c r="L357" i="17"/>
  <c r="L349" i="17"/>
  <c r="P111" i="8" s="1"/>
  <c r="L347" i="17"/>
  <c r="L346" i="17"/>
  <c r="L345" i="17"/>
  <c r="L344" i="17"/>
  <c r="L343" i="17"/>
  <c r="L342" i="17"/>
  <c r="L341" i="17"/>
  <c r="L340" i="17"/>
  <c r="P105" i="8" s="1"/>
  <c r="L337" i="17"/>
  <c r="L334" i="17"/>
  <c r="P104" i="8" s="1"/>
  <c r="L331" i="17"/>
  <c r="L327" i="17"/>
  <c r="L323" i="17"/>
  <c r="L320" i="17"/>
  <c r="P119" i="8" s="1"/>
  <c r="L317" i="17"/>
  <c r="L310" i="17"/>
  <c r="P102" i="8" s="1"/>
  <c r="L307" i="17"/>
  <c r="P101" i="8" s="1"/>
  <c r="L304" i="17"/>
  <c r="L301" i="17"/>
  <c r="L298" i="17"/>
  <c r="L293" i="17"/>
  <c r="L290" i="17"/>
  <c r="P96" i="8" s="1"/>
  <c r="L287" i="17"/>
  <c r="P93" i="8" s="1"/>
  <c r="L284" i="17"/>
  <c r="P91" i="8" s="1"/>
  <c r="L273" i="17"/>
  <c r="P90" i="8" s="1"/>
  <c r="L270" i="17"/>
  <c r="L264" i="17"/>
  <c r="P87" i="8" s="1"/>
  <c r="L250" i="17"/>
  <c r="P83" i="8" s="1"/>
  <c r="L244" i="17"/>
  <c r="P82" i="8" s="1"/>
  <c r="L236" i="17"/>
  <c r="P81" i="8" s="1"/>
  <c r="L232" i="17"/>
  <c r="P79" i="8" s="1"/>
  <c r="L230" i="17"/>
  <c r="P77" i="8" s="1"/>
  <c r="L229" i="17"/>
  <c r="P73" i="8" s="1"/>
  <c r="L228" i="17"/>
  <c r="P76" i="8" s="1"/>
  <c r="L227" i="17"/>
  <c r="P74" i="8" s="1"/>
  <c r="L226" i="17"/>
  <c r="L223" i="17"/>
  <c r="P71" i="8" s="1"/>
  <c r="L220" i="17"/>
  <c r="L218" i="17"/>
  <c r="L217" i="17"/>
  <c r="P65" i="8" s="1"/>
  <c r="L216" i="17"/>
  <c r="P63" i="8" s="1"/>
  <c r="L215" i="17"/>
  <c r="P69" i="8" s="1"/>
  <c r="L214" i="17"/>
  <c r="P62" i="8" s="1"/>
  <c r="L213" i="17"/>
  <c r="P66" i="8" s="1"/>
  <c r="L212" i="17"/>
  <c r="P68" i="8" s="1"/>
  <c r="L211" i="17"/>
  <c r="P64" i="8" s="1"/>
  <c r="L210" i="17"/>
  <c r="P67" i="8" s="1"/>
  <c r="L207" i="17"/>
  <c r="L193" i="17"/>
  <c r="P60" i="8" s="1"/>
  <c r="L178" i="17"/>
  <c r="P54" i="8" s="1"/>
  <c r="L163" i="17"/>
  <c r="P53" i="8" s="1"/>
  <c r="L154" i="17"/>
  <c r="P51" i="8" s="1"/>
  <c r="L151" i="17"/>
  <c r="P123" i="8" l="1"/>
  <c r="O146" i="8"/>
  <c r="O184" i="8"/>
  <c r="O183" i="8"/>
  <c r="O181" i="8"/>
  <c r="O180" i="8"/>
  <c r="O86" i="8" l="1"/>
  <c r="O169" i="8"/>
  <c r="O41" i="8" l="1"/>
  <c r="O40" i="8"/>
  <c r="O38" i="8"/>
  <c r="O20" i="8"/>
  <c r="O19" i="8"/>
  <c r="L383" i="16" l="1"/>
  <c r="O132" i="8" s="1"/>
  <c r="L377" i="16"/>
  <c r="L370" i="16"/>
  <c r="O88" i="8" s="1"/>
  <c r="L368" i="16"/>
  <c r="O129" i="8" s="1"/>
  <c r="L367" i="16"/>
  <c r="O128" i="8" s="1"/>
  <c r="L363" i="16"/>
  <c r="L360" i="16"/>
  <c r="L357" i="16"/>
  <c r="L353" i="16"/>
  <c r="L349" i="16"/>
  <c r="O123" i="8" s="1"/>
  <c r="L346" i="16"/>
  <c r="L339" i="16"/>
  <c r="O111" i="8" s="1"/>
  <c r="L337" i="16"/>
  <c r="L336" i="16"/>
  <c r="L335" i="16"/>
  <c r="L334" i="16"/>
  <c r="L333" i="16"/>
  <c r="L332" i="16"/>
  <c r="L331" i="16"/>
  <c r="L330" i="16"/>
  <c r="L327" i="16"/>
  <c r="L324" i="16"/>
  <c r="O104" i="8" s="1"/>
  <c r="L321" i="16"/>
  <c r="L317" i="16"/>
  <c r="O121" i="8" s="1"/>
  <c r="L313" i="16"/>
  <c r="L310" i="16"/>
  <c r="O119" i="8" s="1"/>
  <c r="L307" i="16"/>
  <c r="L301" i="16"/>
  <c r="O102" i="8" s="1"/>
  <c r="L298" i="16"/>
  <c r="O101" i="8" s="1"/>
  <c r="L295" i="16"/>
  <c r="L292" i="16"/>
  <c r="O99" i="8" s="1"/>
  <c r="L289" i="16"/>
  <c r="L285" i="16"/>
  <c r="O96" i="8" s="1"/>
  <c r="L282" i="16"/>
  <c r="O93" i="8" s="1"/>
  <c r="L279" i="16"/>
  <c r="L268" i="16"/>
  <c r="O90" i="8" s="1"/>
  <c r="L265" i="16"/>
  <c r="L261" i="16"/>
  <c r="O87" i="8" s="1"/>
  <c r="L248" i="16"/>
  <c r="O83" i="8" s="1"/>
  <c r="L242" i="16"/>
  <c r="O82" i="8" s="1"/>
  <c r="L234" i="16"/>
  <c r="O81" i="8" s="1"/>
  <c r="L230" i="16"/>
  <c r="L228" i="16"/>
  <c r="O77" i="8" s="1"/>
  <c r="L227" i="16"/>
  <c r="O73" i="8" s="1"/>
  <c r="L226" i="16"/>
  <c r="O76" i="8" s="1"/>
  <c r="L225" i="16"/>
  <c r="O74" i="8" s="1"/>
  <c r="L224" i="16"/>
  <c r="L221" i="16"/>
  <c r="O71" i="8" s="1"/>
  <c r="L218" i="16"/>
  <c r="L216" i="16"/>
  <c r="L215" i="16"/>
  <c r="O65" i="8" s="1"/>
  <c r="L214" i="16"/>
  <c r="O63" i="8" s="1"/>
  <c r="L213" i="16"/>
  <c r="O69" i="8" s="1"/>
  <c r="L212" i="16"/>
  <c r="O62" i="8" s="1"/>
  <c r="L211" i="16"/>
  <c r="O66" i="8" s="1"/>
  <c r="L210" i="16"/>
  <c r="O68" i="8" s="1"/>
  <c r="L209" i="16"/>
  <c r="O64" i="8" s="1"/>
  <c r="L208" i="16"/>
  <c r="O67" i="8" s="1"/>
  <c r="L205" i="16"/>
  <c r="L191" i="16"/>
  <c r="O60" i="8" s="1"/>
  <c r="L176" i="16"/>
  <c r="O54" i="8" s="1"/>
  <c r="L161" i="16"/>
  <c r="O53" i="8" s="1"/>
  <c r="L153" i="16"/>
  <c r="O51" i="8" s="1"/>
  <c r="L149" i="16"/>
  <c r="O105" i="8" l="1"/>
  <c r="C98" i="8"/>
  <c r="N184" i="8" l="1"/>
  <c r="N183" i="8"/>
  <c r="N181" i="8"/>
  <c r="N180" i="8"/>
  <c r="N169" i="8"/>
  <c r="L359" i="15"/>
  <c r="N129" i="8" s="1"/>
  <c r="L358" i="15"/>
  <c r="N128" i="8" s="1"/>
  <c r="L351" i="15"/>
  <c r="L348" i="15"/>
  <c r="L344" i="15"/>
  <c r="L340" i="15"/>
  <c r="N123" i="8" s="1"/>
  <c r="L330" i="15"/>
  <c r="N111" i="8" s="1"/>
  <c r="L321" i="15"/>
  <c r="L318" i="15"/>
  <c r="L315" i="15"/>
  <c r="N104" i="8" s="1"/>
  <c r="L308" i="15"/>
  <c r="L305" i="15"/>
  <c r="N119" i="8" s="1"/>
  <c r="L296" i="15"/>
  <c r="N102" i="8" s="1"/>
  <c r="L293" i="15"/>
  <c r="L290" i="15"/>
  <c r="N99" i="8" s="1"/>
  <c r="L283" i="15"/>
  <c r="L280" i="15"/>
  <c r="N93" i="8" s="1"/>
  <c r="L277" i="15"/>
  <c r="L220" i="15"/>
  <c r="N71" i="8" s="1"/>
  <c r="L266" i="15"/>
  <c r="N90" i="8" s="1"/>
  <c r="L259" i="15"/>
  <c r="L246" i="15"/>
  <c r="N83" i="8" s="1"/>
  <c r="L240" i="15"/>
  <c r="N82" i="8" s="1"/>
  <c r="L233" i="15"/>
  <c r="N81" i="8" s="1"/>
  <c r="L229" i="15"/>
  <c r="L227" i="15"/>
  <c r="N77" i="8" s="1"/>
  <c r="L226" i="15"/>
  <c r="N73" i="8" s="1"/>
  <c r="L225" i="15"/>
  <c r="N76" i="8" s="1"/>
  <c r="L224" i="15"/>
  <c r="N74" i="8" s="1"/>
  <c r="L223" i="15"/>
  <c r="L215" i="15"/>
  <c r="L214" i="15"/>
  <c r="N65" i="8" s="1"/>
  <c r="L213" i="15"/>
  <c r="N63" i="8" s="1"/>
  <c r="L212" i="15"/>
  <c r="N69" i="8" s="1"/>
  <c r="L211" i="15"/>
  <c r="N62" i="8" s="1"/>
  <c r="L210" i="15"/>
  <c r="N66" i="8" s="1"/>
  <c r="L209" i="15"/>
  <c r="L208" i="15"/>
  <c r="N64" i="8" s="1"/>
  <c r="L207" i="15"/>
  <c r="N67" i="8" s="1"/>
  <c r="N41" i="8"/>
  <c r="N40" i="8"/>
  <c r="N38" i="8"/>
  <c r="N19" i="8"/>
  <c r="L374" i="15"/>
  <c r="N132" i="8" s="1"/>
  <c r="L368" i="15"/>
  <c r="L361" i="15"/>
  <c r="N88" i="8" s="1"/>
  <c r="L354" i="15"/>
  <c r="L337" i="15"/>
  <c r="L312" i="15"/>
  <c r="L302" i="15"/>
  <c r="L287" i="15"/>
  <c r="L263" i="15"/>
  <c r="L217" i="15"/>
  <c r="L204" i="15"/>
  <c r="L191" i="15"/>
  <c r="N60" i="8" s="1"/>
  <c r="L175" i="15"/>
  <c r="N54" i="8" s="1"/>
  <c r="L160" i="15"/>
  <c r="N53" i="8" s="1"/>
  <c r="L152" i="15"/>
  <c r="N51" i="8" s="1"/>
  <c r="L148" i="15"/>
  <c r="K184" i="8" l="1"/>
  <c r="K183" i="8"/>
  <c r="K181" i="8"/>
  <c r="K180" i="8"/>
  <c r="K169" i="8"/>
  <c r="L364" i="14"/>
  <c r="K129" i="8" s="1"/>
  <c r="L363" i="14"/>
  <c r="K128" i="8" s="1"/>
  <c r="L356" i="14"/>
  <c r="L353" i="14"/>
  <c r="L349" i="14"/>
  <c r="L345" i="14"/>
  <c r="L335" i="14"/>
  <c r="K111" i="8" s="1"/>
  <c r="L333" i="14"/>
  <c r="L332" i="14"/>
  <c r="L331" i="14"/>
  <c r="L330" i="14"/>
  <c r="L329" i="14"/>
  <c r="L328" i="14"/>
  <c r="L327" i="14"/>
  <c r="L326" i="14"/>
  <c r="L323" i="14"/>
  <c r="L315" i="14"/>
  <c r="L314" i="14"/>
  <c r="L320" i="14"/>
  <c r="K104" i="8" s="1"/>
  <c r="L313" i="14"/>
  <c r="L310" i="14"/>
  <c r="K119" i="8" s="1"/>
  <c r="L301" i="14"/>
  <c r="K102" i="8" s="1"/>
  <c r="L298" i="14"/>
  <c r="L295" i="14"/>
  <c r="L288" i="14"/>
  <c r="L285" i="14"/>
  <c r="K93" i="8" s="1"/>
  <c r="L282" i="14"/>
  <c r="L271" i="14"/>
  <c r="L264" i="14"/>
  <c r="L251" i="14"/>
  <c r="K83" i="8" s="1"/>
  <c r="L245" i="14"/>
  <c r="K82" i="8" s="1"/>
  <c r="L238" i="14"/>
  <c r="L234" i="14"/>
  <c r="L232" i="14"/>
  <c r="K77" i="8" s="1"/>
  <c r="L231" i="14"/>
  <c r="K73" i="8" s="1"/>
  <c r="L230" i="14"/>
  <c r="K76" i="8" s="1"/>
  <c r="L229" i="14"/>
  <c r="K74" i="8" s="1"/>
  <c r="L228" i="14"/>
  <c r="L225" i="14"/>
  <c r="K71" i="8" s="1"/>
  <c r="L220" i="14"/>
  <c r="L219" i="14"/>
  <c r="K65" i="8" s="1"/>
  <c r="L218" i="14"/>
  <c r="K63" i="8" s="1"/>
  <c r="L217" i="14"/>
  <c r="K69" i="8" s="1"/>
  <c r="L216" i="14"/>
  <c r="K62" i="8" s="1"/>
  <c r="L215" i="14"/>
  <c r="K66" i="8" s="1"/>
  <c r="L214" i="14"/>
  <c r="K68" i="8" s="1"/>
  <c r="L213" i="14"/>
  <c r="K64" i="8" s="1"/>
  <c r="L212" i="14"/>
  <c r="K67" i="8" s="1"/>
  <c r="K41" i="8"/>
  <c r="K40" i="8"/>
  <c r="K38" i="8"/>
  <c r="K19" i="8"/>
  <c r="L379" i="14"/>
  <c r="K132" i="8" s="1"/>
  <c r="L373" i="14"/>
  <c r="L366" i="14"/>
  <c r="K88" i="8" s="1"/>
  <c r="L359" i="14"/>
  <c r="L342" i="14"/>
  <c r="L317" i="14"/>
  <c r="L307" i="14"/>
  <c r="L292" i="14"/>
  <c r="L268" i="14"/>
  <c r="L222" i="14"/>
  <c r="L209" i="14"/>
  <c r="L195" i="14"/>
  <c r="K60" i="8" s="1"/>
  <c r="L180" i="14"/>
  <c r="K54" i="8" s="1"/>
  <c r="L165" i="14"/>
  <c r="K53" i="8" s="1"/>
  <c r="L157" i="14"/>
  <c r="K51" i="8" s="1"/>
  <c r="L153" i="14"/>
  <c r="K123" i="8" l="1"/>
  <c r="C112" i="8"/>
  <c r="C72" i="8"/>
  <c r="C49" i="8"/>
  <c r="C9" i="8"/>
  <c r="C18" i="8"/>
  <c r="C16" i="8" s="1"/>
  <c r="C21" i="8"/>
  <c r="C24" i="8"/>
  <c r="C23" i="8" s="1"/>
  <c r="C7" i="8" l="1"/>
  <c r="J13" i="8" l="1"/>
  <c r="I170" i="8" l="1"/>
  <c r="J169" i="8"/>
  <c r="J184" i="8"/>
  <c r="J183" i="8"/>
  <c r="J181" i="8"/>
  <c r="J180" i="8"/>
  <c r="J24" i="8" l="1"/>
  <c r="J23" i="8" l="1"/>
  <c r="P414" i="13"/>
  <c r="P413" i="13"/>
  <c r="P412" i="13"/>
  <c r="P410" i="13"/>
  <c r="P409" i="13"/>
  <c r="P408" i="13"/>
  <c r="P407" i="13"/>
  <c r="P405" i="13"/>
  <c r="P404" i="13"/>
  <c r="P403" i="13"/>
  <c r="P401" i="13"/>
  <c r="P400" i="13"/>
  <c r="P399" i="13"/>
  <c r="P398" i="13"/>
  <c r="P396" i="13"/>
  <c r="J38" i="8" s="1"/>
  <c r="P395" i="13"/>
  <c r="P394" i="13"/>
  <c r="P392" i="13"/>
  <c r="P391" i="13"/>
  <c r="P390" i="13"/>
  <c r="P389" i="13"/>
  <c r="P388" i="13"/>
  <c r="P387" i="13"/>
  <c r="P385" i="13"/>
  <c r="P384" i="13"/>
  <c r="P383" i="13"/>
  <c r="J132" i="8" s="1"/>
  <c r="P382" i="13"/>
  <c r="P381" i="13"/>
  <c r="P380" i="13"/>
  <c r="P378" i="13"/>
  <c r="J130" i="8" s="1"/>
  <c r="P377" i="13"/>
  <c r="P376" i="13"/>
  <c r="P375" i="13"/>
  <c r="P374" i="13"/>
  <c r="P372" i="13"/>
  <c r="P371" i="13"/>
  <c r="P370" i="13"/>
  <c r="J88" i="8" s="1"/>
  <c r="P369" i="13"/>
  <c r="P368" i="13"/>
  <c r="P367" i="13"/>
  <c r="P365" i="13"/>
  <c r="J129" i="8" s="1"/>
  <c r="P364" i="13"/>
  <c r="J128" i="8" s="1"/>
  <c r="P363" i="13"/>
  <c r="P362" i="13"/>
  <c r="P361" i="13"/>
  <c r="P360" i="13"/>
  <c r="P358" i="13"/>
  <c r="P357" i="13"/>
  <c r="J126" i="8" s="1"/>
  <c r="P355" i="13"/>
  <c r="P354" i="13"/>
  <c r="P352" i="13"/>
  <c r="P351" i="13"/>
  <c r="P350" i="13"/>
  <c r="P348" i="13"/>
  <c r="P347" i="13"/>
  <c r="P346" i="13"/>
  <c r="J123" i="8" s="1"/>
  <c r="P345" i="13"/>
  <c r="P344" i="13"/>
  <c r="P343" i="13"/>
  <c r="P341" i="13"/>
  <c r="P340" i="13"/>
  <c r="P339" i="13"/>
  <c r="P338" i="13"/>
  <c r="P337" i="13"/>
  <c r="P336" i="13"/>
  <c r="J111" i="8" s="1"/>
  <c r="P334" i="13"/>
  <c r="P333" i="13"/>
  <c r="P332" i="13"/>
  <c r="P331" i="13"/>
  <c r="P330" i="13"/>
  <c r="P329" i="13"/>
  <c r="P328" i="13"/>
  <c r="P327" i="13"/>
  <c r="P325" i="13"/>
  <c r="P324" i="13"/>
  <c r="P322" i="13"/>
  <c r="P321" i="13"/>
  <c r="J104" i="8" s="1"/>
  <c r="P320" i="13"/>
  <c r="P319" i="13"/>
  <c r="P318" i="13"/>
  <c r="P316" i="13"/>
  <c r="J113" i="8" s="1"/>
  <c r="P315" i="13"/>
  <c r="J114" i="8" s="1"/>
  <c r="P314" i="13"/>
  <c r="P312" i="13"/>
  <c r="J119" i="8" s="1"/>
  <c r="P311" i="13"/>
  <c r="P310" i="13"/>
  <c r="P309" i="13"/>
  <c r="P308" i="13"/>
  <c r="P306" i="13"/>
  <c r="P305" i="13"/>
  <c r="P304" i="13"/>
  <c r="P303" i="13"/>
  <c r="P302" i="13"/>
  <c r="J102" i="8" s="1"/>
  <c r="P300" i="13"/>
  <c r="P299" i="13"/>
  <c r="J100" i="8" s="1"/>
  <c r="P297" i="13"/>
  <c r="P296" i="13"/>
  <c r="J99" i="8" s="1"/>
  <c r="P295" i="13"/>
  <c r="P294" i="13"/>
  <c r="P293" i="13"/>
  <c r="P291" i="13"/>
  <c r="P290" i="13"/>
  <c r="P289" i="13"/>
  <c r="P287" i="13"/>
  <c r="P286" i="13"/>
  <c r="J93" i="8" s="1"/>
  <c r="P284" i="13"/>
  <c r="P283" i="13"/>
  <c r="J91" i="8" s="1"/>
  <c r="P281" i="13"/>
  <c r="P280" i="13"/>
  <c r="P279" i="13"/>
  <c r="P278" i="13"/>
  <c r="P277" i="13"/>
  <c r="P276" i="13"/>
  <c r="P275" i="13"/>
  <c r="P274" i="13"/>
  <c r="P273" i="13"/>
  <c r="P272" i="13"/>
  <c r="J90" i="8" s="1"/>
  <c r="P271" i="13"/>
  <c r="P270" i="13"/>
  <c r="P269" i="13"/>
  <c r="P267" i="13"/>
  <c r="P266" i="13"/>
  <c r="P265" i="13"/>
  <c r="P263" i="13"/>
  <c r="P262" i="13"/>
  <c r="P261" i="13"/>
  <c r="P260" i="13"/>
  <c r="P259" i="13"/>
  <c r="P258" i="13"/>
  <c r="P257" i="13"/>
  <c r="P256" i="13"/>
  <c r="P255" i="13"/>
  <c r="P254" i="13"/>
  <c r="P253" i="13"/>
  <c r="P252" i="13"/>
  <c r="J83" i="8" s="1"/>
  <c r="P250" i="13"/>
  <c r="P249" i="13"/>
  <c r="P248" i="13"/>
  <c r="P247" i="13"/>
  <c r="P246" i="13"/>
  <c r="J82" i="8" s="1"/>
  <c r="P244" i="13"/>
  <c r="P243" i="13"/>
  <c r="P242" i="13"/>
  <c r="P241" i="13"/>
  <c r="P240" i="13"/>
  <c r="P239" i="13"/>
  <c r="J81" i="8" s="1"/>
  <c r="P237" i="13"/>
  <c r="P236" i="13"/>
  <c r="P235" i="13"/>
  <c r="J79" i="8" s="1"/>
  <c r="P233" i="13"/>
  <c r="J77" i="8" s="1"/>
  <c r="P232" i="13"/>
  <c r="J73" i="8" s="1"/>
  <c r="P231" i="13"/>
  <c r="J76" i="8" s="1"/>
  <c r="P230" i="13"/>
  <c r="J74" i="8" s="1"/>
  <c r="P229" i="13"/>
  <c r="P227" i="13"/>
  <c r="P226" i="13"/>
  <c r="P225" i="13"/>
  <c r="P224" i="13"/>
  <c r="P223" i="13"/>
  <c r="P221" i="13"/>
  <c r="P220" i="13"/>
  <c r="J65" i="8" s="1"/>
  <c r="P219" i="13"/>
  <c r="J63" i="8" s="1"/>
  <c r="P218" i="13"/>
  <c r="J69" i="8" s="1"/>
  <c r="P217" i="13"/>
  <c r="J62" i="8" s="1"/>
  <c r="P216" i="13"/>
  <c r="P215" i="13"/>
  <c r="J68" i="8" s="1"/>
  <c r="P214" i="13"/>
  <c r="J64" i="8" s="1"/>
  <c r="P213" i="13"/>
  <c r="J67" i="8" s="1"/>
  <c r="P212" i="13"/>
  <c r="P211" i="13"/>
  <c r="P210" i="13"/>
  <c r="P208" i="13"/>
  <c r="P207" i="13"/>
  <c r="P206" i="13"/>
  <c r="P205" i="13"/>
  <c r="P204" i="13"/>
  <c r="P203" i="13"/>
  <c r="P202" i="13"/>
  <c r="P201" i="13"/>
  <c r="P200" i="13"/>
  <c r="P199" i="13"/>
  <c r="P198" i="13"/>
  <c r="P197" i="13"/>
  <c r="J60" i="8" s="1"/>
  <c r="P196" i="13"/>
  <c r="P194" i="13"/>
  <c r="P193" i="13"/>
  <c r="P192" i="13"/>
  <c r="P191" i="13"/>
  <c r="P190" i="13"/>
  <c r="P189" i="13"/>
  <c r="P188" i="13"/>
  <c r="P187" i="13"/>
  <c r="P186" i="13"/>
  <c r="P185" i="13"/>
  <c r="P184" i="13"/>
  <c r="P183" i="13"/>
  <c r="P182" i="13"/>
  <c r="P181" i="13"/>
  <c r="J54" i="8" s="1"/>
  <c r="P179" i="13"/>
  <c r="P178" i="13"/>
  <c r="P177" i="13"/>
  <c r="P176" i="13"/>
  <c r="P175" i="13"/>
  <c r="P174" i="13"/>
  <c r="P173" i="13"/>
  <c r="P172" i="13"/>
  <c r="P171" i="13"/>
  <c r="P170" i="13"/>
  <c r="P169" i="13"/>
  <c r="P168" i="13"/>
  <c r="P167" i="13"/>
  <c r="P166" i="13"/>
  <c r="J53" i="8" s="1"/>
  <c r="P165" i="13"/>
  <c r="P163" i="13"/>
  <c r="P162" i="13"/>
  <c r="P161" i="13"/>
  <c r="P160" i="13"/>
  <c r="P159" i="13"/>
  <c r="P158" i="13"/>
  <c r="J51" i="8" s="1"/>
  <c r="P157" i="13"/>
  <c r="P156" i="13"/>
  <c r="P155" i="13"/>
  <c r="P154" i="13"/>
  <c r="J41" i="8" l="1"/>
  <c r="J19" i="8"/>
  <c r="J40" i="8"/>
  <c r="J66" i="8"/>
  <c r="I181" i="8"/>
  <c r="I180" i="8"/>
  <c r="I41" i="8"/>
  <c r="I38" i="8"/>
  <c r="I184" i="8" l="1"/>
  <c r="I183" i="8"/>
  <c r="I169" i="8"/>
  <c r="I168" i="8" l="1"/>
  <c r="I40" i="8"/>
  <c r="I20" i="8"/>
  <c r="I19" i="8"/>
  <c r="L372" i="12" l="1"/>
  <c r="I132" i="8" s="1"/>
  <c r="L366" i="12"/>
  <c r="I130" i="8" s="1"/>
  <c r="L359" i="12"/>
  <c r="I88" i="8" s="1"/>
  <c r="L357" i="12"/>
  <c r="I129" i="8" s="1"/>
  <c r="L356" i="12"/>
  <c r="I128" i="8" s="1"/>
  <c r="L352" i="12"/>
  <c r="L349" i="12"/>
  <c r="L345" i="12"/>
  <c r="L341" i="12"/>
  <c r="I123" i="8" s="1"/>
  <c r="L338" i="12"/>
  <c r="L331" i="12"/>
  <c r="I111" i="8" s="1"/>
  <c r="L329" i="12"/>
  <c r="L328" i="12"/>
  <c r="I108" i="8" s="1"/>
  <c r="L327" i="12"/>
  <c r="L326" i="12"/>
  <c r="L325" i="12"/>
  <c r="L324" i="12"/>
  <c r="L323" i="12"/>
  <c r="L322" i="12"/>
  <c r="L319" i="12"/>
  <c r="I105" i="8" s="1"/>
  <c r="L316" i="12"/>
  <c r="I104" i="8" s="1"/>
  <c r="L313" i="12"/>
  <c r="L311" i="12"/>
  <c r="I113" i="8" s="1"/>
  <c r="L310" i="12"/>
  <c r="I114" i="8" s="1"/>
  <c r="L309" i="12"/>
  <c r="L306" i="12"/>
  <c r="I119" i="8" s="1"/>
  <c r="L303" i="12"/>
  <c r="L297" i="12"/>
  <c r="I102" i="8" s="1"/>
  <c r="L294" i="12"/>
  <c r="I100" i="8" s="1"/>
  <c r="L291" i="12"/>
  <c r="I99" i="8" s="1"/>
  <c r="L288" i="12"/>
  <c r="L284" i="12"/>
  <c r="I96" i="8" s="1"/>
  <c r="L281" i="12"/>
  <c r="I93" i="8" s="1"/>
  <c r="L278" i="12"/>
  <c r="I91" i="8" s="1"/>
  <c r="L267" i="12"/>
  <c r="I90" i="8" s="1"/>
  <c r="L264" i="12"/>
  <c r="L260" i="12"/>
  <c r="L248" i="12"/>
  <c r="I83" i="8" s="1"/>
  <c r="L242" i="12"/>
  <c r="I82" i="8" s="1"/>
  <c r="L235" i="12"/>
  <c r="I81" i="8" s="1"/>
  <c r="L231" i="12"/>
  <c r="I79" i="8" s="1"/>
  <c r="L229" i="12"/>
  <c r="I77" i="8" s="1"/>
  <c r="L228" i="12"/>
  <c r="I73" i="8" s="1"/>
  <c r="L227" i="12"/>
  <c r="I76" i="8" s="1"/>
  <c r="L226" i="12"/>
  <c r="I74" i="8" s="1"/>
  <c r="L225" i="12"/>
  <c r="L222" i="12"/>
  <c r="L219" i="12"/>
  <c r="L217" i="12"/>
  <c r="L216" i="12"/>
  <c r="I65" i="8" s="1"/>
  <c r="L215" i="12"/>
  <c r="I63" i="8" s="1"/>
  <c r="L214" i="12"/>
  <c r="I69" i="8" s="1"/>
  <c r="L213" i="12"/>
  <c r="I62" i="8" s="1"/>
  <c r="L212" i="12"/>
  <c r="I66" i="8" s="1"/>
  <c r="L211" i="12"/>
  <c r="I68" i="8" s="1"/>
  <c r="L210" i="12"/>
  <c r="I64" i="8" s="1"/>
  <c r="L209" i="12"/>
  <c r="I67" i="8" s="1"/>
  <c r="L206" i="12"/>
  <c r="L192" i="12"/>
  <c r="I60" i="8" s="1"/>
  <c r="L177" i="12"/>
  <c r="I54" i="8" s="1"/>
  <c r="L163" i="12"/>
  <c r="I53" i="8" s="1"/>
  <c r="L155" i="12"/>
  <c r="I51" i="8" s="1"/>
  <c r="L151" i="12"/>
  <c r="L54" i="8" l="1"/>
  <c r="D17" i="8"/>
  <c r="M54" i="8" l="1"/>
  <c r="V88" i="8"/>
  <c r="Q88" i="8"/>
  <c r="L88" i="8"/>
  <c r="J85" i="8"/>
  <c r="C85" i="8"/>
  <c r="F184" i="8"/>
  <c r="F183" i="8"/>
  <c r="F181" i="8"/>
  <c r="F180" i="8"/>
  <c r="F169" i="8"/>
  <c r="M88" i="8" l="1"/>
  <c r="G169" i="8"/>
  <c r="R88" i="8"/>
  <c r="W88" i="8"/>
  <c r="L366" i="11"/>
  <c r="F41" i="8"/>
  <c r="F38" i="8"/>
  <c r="L378" i="11" l="1"/>
  <c r="F40" i="8" s="1"/>
  <c r="L358" i="11"/>
  <c r="F132" i="8" s="1"/>
  <c r="L352" i="11"/>
  <c r="F130" i="8" s="1"/>
  <c r="L345" i="11"/>
  <c r="F88" i="8" s="1"/>
  <c r="L343" i="11"/>
  <c r="F129" i="8" s="1"/>
  <c r="L342" i="11"/>
  <c r="F128" i="8" s="1"/>
  <c r="L338" i="11"/>
  <c r="L335" i="11"/>
  <c r="F125" i="8" s="1"/>
  <c r="L331" i="11"/>
  <c r="L327" i="11"/>
  <c r="F123" i="8" s="1"/>
  <c r="L324" i="11"/>
  <c r="L317" i="11"/>
  <c r="F111" i="8" s="1"/>
  <c r="L315" i="11"/>
  <c r="F107" i="8" s="1"/>
  <c r="L314" i="11"/>
  <c r="F108" i="8" s="1"/>
  <c r="L313" i="11"/>
  <c r="L312" i="11"/>
  <c r="L311" i="11"/>
  <c r="F106" i="8" s="1"/>
  <c r="L310" i="11"/>
  <c r="L309" i="11"/>
  <c r="L308" i="11"/>
  <c r="L305" i="11"/>
  <c r="L302" i="11"/>
  <c r="F104" i="8" s="1"/>
  <c r="L299" i="11"/>
  <c r="L297" i="11"/>
  <c r="F113" i="8" s="1"/>
  <c r="L296" i="11"/>
  <c r="F114" i="8" s="1"/>
  <c r="L295" i="11"/>
  <c r="L292" i="11"/>
  <c r="F119" i="8" s="1"/>
  <c r="L289" i="11"/>
  <c r="L283" i="11"/>
  <c r="F102" i="8" s="1"/>
  <c r="L280" i="11"/>
  <c r="F99" i="8" s="1"/>
  <c r="L277" i="11"/>
  <c r="L273" i="11"/>
  <c r="F96" i="8" s="1"/>
  <c r="L270" i="11"/>
  <c r="F93" i="8" s="1"/>
  <c r="L267" i="11"/>
  <c r="F91" i="8" s="1"/>
  <c r="L256" i="11"/>
  <c r="F90" i="8" s="1"/>
  <c r="L253" i="11"/>
  <c r="L249" i="11"/>
  <c r="F87" i="8" s="1"/>
  <c r="L237" i="11"/>
  <c r="F83" i="8" s="1"/>
  <c r="L231" i="11"/>
  <c r="F82" i="8" s="1"/>
  <c r="L224" i="11"/>
  <c r="F81" i="8" s="1"/>
  <c r="L221" i="11"/>
  <c r="F79" i="8" s="1"/>
  <c r="L219" i="11"/>
  <c r="F77" i="8" s="1"/>
  <c r="L218" i="11"/>
  <c r="F73" i="8" s="1"/>
  <c r="L217" i="11"/>
  <c r="F76" i="8" s="1"/>
  <c r="L216" i="11"/>
  <c r="F74" i="8" s="1"/>
  <c r="L215" i="11"/>
  <c r="L212" i="11"/>
  <c r="L209" i="11"/>
  <c r="L207" i="11"/>
  <c r="L206" i="11"/>
  <c r="F65" i="8" s="1"/>
  <c r="L205" i="11"/>
  <c r="F63" i="8" s="1"/>
  <c r="L204" i="11"/>
  <c r="F69" i="8" s="1"/>
  <c r="L203" i="11"/>
  <c r="F62" i="8" s="1"/>
  <c r="L202" i="11"/>
  <c r="F66" i="8" s="1"/>
  <c r="L201" i="11"/>
  <c r="F68" i="8" s="1"/>
  <c r="L200" i="11"/>
  <c r="F64" i="8" s="1"/>
  <c r="L199" i="11"/>
  <c r="F67" i="8" s="1"/>
  <c r="L196" i="11"/>
  <c r="L182" i="11"/>
  <c r="F60" i="8" s="1"/>
  <c r="L167" i="11"/>
  <c r="F54" i="8" s="1"/>
  <c r="L154" i="11"/>
  <c r="F53" i="8" s="1"/>
  <c r="L150" i="11"/>
  <c r="F105" i="8" l="1"/>
  <c r="F19" i="8"/>
  <c r="L329" i="10" l="1"/>
  <c r="E88" i="8" s="1"/>
  <c r="D88" i="8"/>
  <c r="G88" i="8" l="1"/>
  <c r="D85" i="8"/>
  <c r="Y185" i="8"/>
  <c r="V176" i="8"/>
  <c r="V174" i="8"/>
  <c r="V169" i="8"/>
  <c r="V185" i="8"/>
  <c r="V184" i="8"/>
  <c r="V183" i="8"/>
  <c r="V182" i="8"/>
  <c r="V181" i="8"/>
  <c r="V180" i="8"/>
  <c r="V178" i="8"/>
  <c r="V177" i="8"/>
  <c r="V170" i="8"/>
  <c r="Q185" i="8"/>
  <c r="Q184" i="8"/>
  <c r="Q183" i="8"/>
  <c r="Q182" i="8"/>
  <c r="Q181" i="8"/>
  <c r="Q180" i="8"/>
  <c r="Q178" i="8"/>
  <c r="Q177" i="8"/>
  <c r="Q176" i="8"/>
  <c r="Q174" i="8"/>
  <c r="Q169" i="8"/>
  <c r="L169" i="8"/>
  <c r="L185" i="8"/>
  <c r="L184" i="8"/>
  <c r="L183" i="8"/>
  <c r="L182" i="8"/>
  <c r="L181" i="8"/>
  <c r="L180" i="8"/>
  <c r="L178" i="8"/>
  <c r="L177" i="8"/>
  <c r="L176" i="8"/>
  <c r="L174" i="8"/>
  <c r="G185" i="8"/>
  <c r="G184" i="8"/>
  <c r="G183" i="8"/>
  <c r="G182" i="8"/>
  <c r="G181" i="8"/>
  <c r="G180" i="8"/>
  <c r="G178" i="8"/>
  <c r="G177" i="8"/>
  <c r="G176" i="8"/>
  <c r="G174" i="8"/>
  <c r="H88" i="8" l="1"/>
  <c r="X88" i="8"/>
  <c r="Y88" i="8" l="1"/>
  <c r="C131" i="8"/>
  <c r="C122" i="8"/>
  <c r="C103" i="8"/>
  <c r="C94" i="8"/>
  <c r="C89" i="8" s="1"/>
  <c r="C70" i="8"/>
  <c r="C61" i="8"/>
  <c r="C58" i="8"/>
  <c r="C55" i="8"/>
  <c r="C52" i="8"/>
  <c r="U85" i="8"/>
  <c r="T85" i="8"/>
  <c r="S85" i="8"/>
  <c r="P85" i="8"/>
  <c r="O85" i="8"/>
  <c r="N85" i="8"/>
  <c r="K85" i="8"/>
  <c r="I85" i="8"/>
  <c r="F85" i="8"/>
  <c r="C35" i="8"/>
  <c r="C42" i="8"/>
  <c r="C39" i="8"/>
  <c r="D24" i="8"/>
  <c r="D21" i="8"/>
  <c r="C97" i="8" l="1"/>
  <c r="C127" i="8"/>
  <c r="C33" i="8"/>
  <c r="C48" i="8"/>
  <c r="C47" i="8" l="1"/>
  <c r="C46" i="8" s="1"/>
  <c r="C134" i="8" s="1"/>
  <c r="D111" i="8"/>
  <c r="E184" i="8" l="1"/>
  <c r="E183" i="8"/>
  <c r="E181" i="8"/>
  <c r="E180" i="8"/>
  <c r="D184" i="8"/>
  <c r="D183" i="8"/>
  <c r="D181" i="8"/>
  <c r="D180" i="8" l="1"/>
  <c r="E19" i="8"/>
  <c r="E169" i="8"/>
  <c r="E172" i="8" l="1"/>
  <c r="E41" i="8"/>
  <c r="E40" i="8"/>
  <c r="E38" i="8"/>
  <c r="L327" i="10"/>
  <c r="E129" i="8" s="1"/>
  <c r="L326" i="10"/>
  <c r="E128" i="8" s="1"/>
  <c r="L318" i="10"/>
  <c r="L314" i="10"/>
  <c r="E123" i="8" s="1"/>
  <c r="L305" i="10"/>
  <c r="E111" i="8" s="1"/>
  <c r="L303" i="10"/>
  <c r="E107" i="8" s="1"/>
  <c r="L302" i="10"/>
  <c r="L301" i="10"/>
  <c r="L300" i="10"/>
  <c r="E106" i="8" s="1"/>
  <c r="L299" i="10"/>
  <c r="L298" i="10"/>
  <c r="L286" i="10"/>
  <c r="E113" i="8" s="1"/>
  <c r="L285" i="10"/>
  <c r="E114" i="8" s="1"/>
  <c r="L297" i="10"/>
  <c r="L294" i="10"/>
  <c r="L291" i="10"/>
  <c r="E104" i="8" s="1"/>
  <c r="L284" i="10"/>
  <c r="L281" i="10"/>
  <c r="E119" i="8" s="1"/>
  <c r="L274" i="10"/>
  <c r="E102" i="8" s="1"/>
  <c r="L271" i="10"/>
  <c r="E99" i="8" s="1"/>
  <c r="L264" i="10"/>
  <c r="E96" i="8" s="1"/>
  <c r="L261" i="10"/>
  <c r="E93" i="8" s="1"/>
  <c r="L258" i="10"/>
  <c r="E91" i="8" s="1"/>
  <c r="L249" i="10"/>
  <c r="E90" i="8" s="1"/>
  <c r="L242" i="10"/>
  <c r="E87" i="8" s="1"/>
  <c r="L230" i="10"/>
  <c r="E83" i="8" s="1"/>
  <c r="L224" i="10"/>
  <c r="E82" i="8" s="1"/>
  <c r="L217" i="10"/>
  <c r="E81" i="8" s="1"/>
  <c r="L214" i="10"/>
  <c r="E79" i="8" s="1"/>
  <c r="L212" i="10"/>
  <c r="E77" i="8" s="1"/>
  <c r="L211" i="10"/>
  <c r="E73" i="8" s="1"/>
  <c r="L210" i="10"/>
  <c r="E76" i="8" s="1"/>
  <c r="L209" i="10"/>
  <c r="E74" i="8" s="1"/>
  <c r="L208" i="10"/>
  <c r="L205" i="10"/>
  <c r="L200" i="10"/>
  <c r="L199" i="10"/>
  <c r="E65" i="8" s="1"/>
  <c r="L198" i="10"/>
  <c r="E63" i="8" s="1"/>
  <c r="L197" i="10"/>
  <c r="E69" i="8" s="1"/>
  <c r="L196" i="10"/>
  <c r="E62" i="8" s="1"/>
  <c r="L195" i="10"/>
  <c r="E66" i="8" s="1"/>
  <c r="L194" i="10"/>
  <c r="E68" i="8" s="1"/>
  <c r="L193" i="10"/>
  <c r="E64" i="8" s="1"/>
  <c r="L192" i="10"/>
  <c r="E67" i="8" s="1"/>
  <c r="L189" i="10"/>
  <c r="L342" i="10"/>
  <c r="E132" i="8" s="1"/>
  <c r="L336" i="10"/>
  <c r="E130" i="8" s="1"/>
  <c r="L322" i="10"/>
  <c r="L311" i="10"/>
  <c r="L288" i="10"/>
  <c r="L278" i="10"/>
  <c r="L268" i="10"/>
  <c r="L246" i="10"/>
  <c r="L202" i="10"/>
  <c r="L176" i="10"/>
  <c r="E60" i="8" s="1"/>
  <c r="L161" i="10"/>
  <c r="E54" i="8" s="1"/>
  <c r="L148" i="10"/>
  <c r="E53" i="8" s="1"/>
  <c r="L144" i="10"/>
  <c r="E85" i="8" l="1"/>
  <c r="E105" i="8"/>
  <c r="D169" i="8"/>
  <c r="D132" i="8" l="1"/>
  <c r="D130" i="8"/>
  <c r="D129" i="8"/>
  <c r="D128" i="8"/>
  <c r="D123" i="8"/>
  <c r="D119" i="8"/>
  <c r="D113" i="8"/>
  <c r="D114" i="8"/>
  <c r="D106" i="8"/>
  <c r="D105" i="8"/>
  <c r="D104" i="8"/>
  <c r="D102" i="8"/>
  <c r="D96" i="8"/>
  <c r="D93" i="8"/>
  <c r="D91" i="8"/>
  <c r="D90" i="8"/>
  <c r="D83" i="8"/>
  <c r="D82" i="8"/>
  <c r="D81" i="8"/>
  <c r="D77" i="8"/>
  <c r="D76" i="8"/>
  <c r="D74" i="8"/>
  <c r="D73" i="8"/>
  <c r="D69" i="8"/>
  <c r="D68" i="8"/>
  <c r="D67" i="8"/>
  <c r="D66" i="8"/>
  <c r="D65" i="8"/>
  <c r="D64" i="8"/>
  <c r="D63" i="8"/>
  <c r="D62" i="8"/>
  <c r="D60" i="8"/>
  <c r="D54" i="8"/>
  <c r="D53" i="8"/>
  <c r="D94" i="8" l="1"/>
  <c r="D131" i="8"/>
  <c r="D72" i="8"/>
  <c r="D61" i="8"/>
  <c r="D89" i="8"/>
  <c r="D41" i="8"/>
  <c r="D40" i="8"/>
  <c r="D38" i="8"/>
  <c r="D19" i="8"/>
  <c r="E18" i="8"/>
  <c r="D172" i="8" l="1"/>
  <c r="D39" i="8"/>
  <c r="Y184" i="8"/>
  <c r="Y183" i="8"/>
  <c r="Y182" i="8"/>
  <c r="Y181" i="8"/>
  <c r="Y180" i="8"/>
  <c r="Y179" i="8"/>
  <c r="Y178" i="8"/>
  <c r="Y177" i="8"/>
  <c r="Y176" i="8"/>
  <c r="Y175" i="8"/>
  <c r="Y174" i="8"/>
  <c r="Y173" i="8"/>
  <c r="Y172" i="8"/>
  <c r="Y171" i="8"/>
  <c r="Y170" i="8"/>
  <c r="Y169" i="8"/>
  <c r="Y168" i="8"/>
  <c r="Y167" i="8"/>
  <c r="Y162" i="8"/>
  <c r="Y161" i="8"/>
  <c r="Y160" i="8"/>
  <c r="Y159" i="8"/>
  <c r="Y158" i="8"/>
  <c r="Y157" i="8"/>
  <c r="Y156" i="8"/>
  <c r="Y155" i="8"/>
  <c r="Y154" i="8"/>
  <c r="Y153" i="8"/>
  <c r="Y152" i="8"/>
  <c r="Y151" i="8"/>
  <c r="Y150" i="8"/>
  <c r="Y149" i="8"/>
  <c r="Y148" i="8"/>
  <c r="Y147" i="8"/>
  <c r="Y146" i="8"/>
  <c r="Y145" i="8"/>
  <c r="Y144" i="8"/>
  <c r="Y143" i="8"/>
  <c r="Y142" i="8"/>
  <c r="Y141" i="8"/>
  <c r="Y140" i="8"/>
  <c r="Y139" i="8"/>
  <c r="Y124" i="8"/>
  <c r="Y120" i="8"/>
  <c r="Y118" i="8"/>
  <c r="Y116" i="8"/>
  <c r="Y115" i="8"/>
  <c r="Y109" i="8"/>
  <c r="Y80" i="8"/>
  <c r="Y78" i="8"/>
  <c r="Y75" i="8"/>
  <c r="Y59" i="8"/>
  <c r="Y57" i="8"/>
  <c r="Y56" i="8"/>
  <c r="Y55" i="8"/>
  <c r="Y50" i="8"/>
  <c r="Y43" i="8"/>
  <c r="Y41" i="8"/>
  <c r="Y37" i="8"/>
  <c r="Y36" i="8"/>
  <c r="Y28" i="8"/>
  <c r="Y27" i="8"/>
  <c r="Y26" i="8"/>
  <c r="Y25" i="8"/>
  <c r="Y22" i="8"/>
  <c r="Y20" i="8"/>
  <c r="W173" i="8"/>
  <c r="W172" i="8"/>
  <c r="W171" i="8"/>
  <c r="W170" i="8"/>
  <c r="W169" i="8"/>
  <c r="W168" i="8"/>
  <c r="W185" i="8"/>
  <c r="W184" i="8"/>
  <c r="W183" i="8"/>
  <c r="W182" i="8"/>
  <c r="W181" i="8"/>
  <c r="W180" i="8"/>
  <c r="W179" i="8"/>
  <c r="W178" i="8"/>
  <c r="W177" i="8"/>
  <c r="W176" i="8"/>
  <c r="W175" i="8"/>
  <c r="W174" i="8"/>
  <c r="W162" i="8"/>
  <c r="W161" i="8"/>
  <c r="W160" i="8"/>
  <c r="W159" i="8"/>
  <c r="W158" i="8"/>
  <c r="W157" i="8"/>
  <c r="W156" i="8"/>
  <c r="W155" i="8"/>
  <c r="W154" i="8"/>
  <c r="W153" i="8"/>
  <c r="W152" i="8"/>
  <c r="W151" i="8"/>
  <c r="W150" i="8"/>
  <c r="W149" i="8"/>
  <c r="W148" i="8"/>
  <c r="W147" i="8"/>
  <c r="W146" i="8"/>
  <c r="W145" i="8"/>
  <c r="W144" i="8"/>
  <c r="W143" i="8"/>
  <c r="W142" i="8"/>
  <c r="W141" i="8"/>
  <c r="W140" i="8"/>
  <c r="W139" i="8"/>
  <c r="W124" i="8"/>
  <c r="W120" i="8"/>
  <c r="W118" i="8"/>
  <c r="W116" i="8"/>
  <c r="W115" i="8"/>
  <c r="W109" i="8"/>
  <c r="W80" i="8"/>
  <c r="W78" i="8"/>
  <c r="W75" i="8"/>
  <c r="W59" i="8"/>
  <c r="W57" i="8"/>
  <c r="W56" i="8"/>
  <c r="W55" i="8"/>
  <c r="W50" i="8"/>
  <c r="W43" i="8"/>
  <c r="W41" i="8"/>
  <c r="W37" i="8"/>
  <c r="W36" i="8"/>
  <c r="W28" i="8"/>
  <c r="W27" i="8"/>
  <c r="W26" i="8"/>
  <c r="W25" i="8"/>
  <c r="W22" i="8"/>
  <c r="W20" i="8"/>
  <c r="R171" i="8"/>
  <c r="R170" i="8"/>
  <c r="R169" i="8"/>
  <c r="R168" i="8"/>
  <c r="R185" i="8"/>
  <c r="R184" i="8"/>
  <c r="R183" i="8"/>
  <c r="R182" i="8"/>
  <c r="R181" i="8"/>
  <c r="R180" i="8"/>
  <c r="R179" i="8"/>
  <c r="R178" i="8"/>
  <c r="R177" i="8"/>
  <c r="R176" i="8"/>
  <c r="R175" i="8"/>
  <c r="R174" i="8"/>
  <c r="R173" i="8"/>
  <c r="R172" i="8"/>
  <c r="R167" i="8"/>
  <c r="R162" i="8"/>
  <c r="R161" i="8"/>
  <c r="R160" i="8"/>
  <c r="R159" i="8"/>
  <c r="R158" i="8"/>
  <c r="R157" i="8"/>
  <c r="R156" i="8"/>
  <c r="R155" i="8"/>
  <c r="R154" i="8"/>
  <c r="R153" i="8"/>
  <c r="R152" i="8"/>
  <c r="R151" i="8"/>
  <c r="R150" i="8"/>
  <c r="R149" i="8"/>
  <c r="R148" i="8"/>
  <c r="R147" i="8"/>
  <c r="R146" i="8"/>
  <c r="R145" i="8"/>
  <c r="R143" i="8"/>
  <c r="R142" i="8"/>
  <c r="R141" i="8"/>
  <c r="R140" i="8"/>
  <c r="R139" i="8"/>
  <c r="R124" i="8"/>
  <c r="R120" i="8"/>
  <c r="R118" i="8"/>
  <c r="R116" i="8"/>
  <c r="R115" i="8"/>
  <c r="R109" i="8"/>
  <c r="R80" i="8"/>
  <c r="R78" i="8"/>
  <c r="R75" i="8"/>
  <c r="R59" i="8"/>
  <c r="R57" i="8"/>
  <c r="R56" i="8"/>
  <c r="R55" i="8"/>
  <c r="R50" i="8"/>
  <c r="R43" i="8"/>
  <c r="R41" i="8"/>
  <c r="R37" i="8"/>
  <c r="R36" i="8"/>
  <c r="R28" i="8"/>
  <c r="R27" i="8"/>
  <c r="R26" i="8"/>
  <c r="R25" i="8"/>
  <c r="R22" i="8"/>
  <c r="R20" i="8"/>
  <c r="M185" i="8"/>
  <c r="M184" i="8"/>
  <c r="M183" i="8"/>
  <c r="M182" i="8"/>
  <c r="M181" i="8"/>
  <c r="M180" i="8"/>
  <c r="M179" i="8"/>
  <c r="M178" i="8"/>
  <c r="M177" i="8"/>
  <c r="M176" i="8"/>
  <c r="M175" i="8"/>
  <c r="M174" i="8"/>
  <c r="M173" i="8"/>
  <c r="M172" i="8"/>
  <c r="M171" i="8"/>
  <c r="M170" i="8"/>
  <c r="M169" i="8"/>
  <c r="M168" i="8"/>
  <c r="M167" i="8"/>
  <c r="M162" i="8"/>
  <c r="M161" i="8"/>
  <c r="M160" i="8"/>
  <c r="M159" i="8"/>
  <c r="M158" i="8"/>
  <c r="M157" i="8"/>
  <c r="M156" i="8"/>
  <c r="M155" i="8"/>
  <c r="M154" i="8"/>
  <c r="M153" i="8"/>
  <c r="M152" i="8"/>
  <c r="M151" i="8"/>
  <c r="M150" i="8"/>
  <c r="M149" i="8"/>
  <c r="M148" i="8"/>
  <c r="M147" i="8"/>
  <c r="M146" i="8"/>
  <c r="M145" i="8"/>
  <c r="M144" i="8"/>
  <c r="M143" i="8"/>
  <c r="M142" i="8"/>
  <c r="M141" i="8"/>
  <c r="M140" i="8"/>
  <c r="M139" i="8"/>
  <c r="M124" i="8"/>
  <c r="M120" i="8"/>
  <c r="M118" i="8"/>
  <c r="M116" i="8"/>
  <c r="M115" i="8"/>
  <c r="M109" i="8"/>
  <c r="M80" i="8"/>
  <c r="M78" i="8"/>
  <c r="M75" i="8"/>
  <c r="M59" i="8"/>
  <c r="M57" i="8"/>
  <c r="M56" i="8"/>
  <c r="M55" i="8"/>
  <c r="M50" i="8"/>
  <c r="M43" i="8"/>
  <c r="M41" i="8"/>
  <c r="M37" i="8"/>
  <c r="M36" i="8"/>
  <c r="M28" i="8"/>
  <c r="M27" i="8"/>
  <c r="M26" i="8"/>
  <c r="M25" i="8"/>
  <c r="M22" i="8"/>
  <c r="M20" i="8"/>
  <c r="H171" i="8"/>
  <c r="H170" i="8"/>
  <c r="H169" i="8"/>
  <c r="H168" i="8"/>
  <c r="H185" i="8"/>
  <c r="H184" i="8"/>
  <c r="H183" i="8"/>
  <c r="H182" i="8"/>
  <c r="H181" i="8"/>
  <c r="H180" i="8"/>
  <c r="H179" i="8"/>
  <c r="H178" i="8"/>
  <c r="H177" i="8"/>
  <c r="H176" i="8"/>
  <c r="H175" i="8"/>
  <c r="H174" i="8"/>
  <c r="H173" i="8"/>
  <c r="H172" i="8"/>
  <c r="H167" i="8"/>
  <c r="H162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H146" i="8"/>
  <c r="H145" i="8"/>
  <c r="H144" i="8"/>
  <c r="H143" i="8"/>
  <c r="H142" i="8"/>
  <c r="H141" i="8"/>
  <c r="H140" i="8"/>
  <c r="H139" i="8"/>
  <c r="H124" i="8"/>
  <c r="H120" i="8"/>
  <c r="H118" i="8"/>
  <c r="H116" i="8"/>
  <c r="H115" i="8"/>
  <c r="H109" i="8"/>
  <c r="H80" i="8"/>
  <c r="H78" i="8"/>
  <c r="H75" i="8"/>
  <c r="H59" i="8"/>
  <c r="H57" i="8"/>
  <c r="H56" i="8"/>
  <c r="H55" i="8"/>
  <c r="H50" i="8"/>
  <c r="H43" i="8"/>
  <c r="H41" i="8"/>
  <c r="H37" i="8"/>
  <c r="H36" i="8"/>
  <c r="H28" i="8"/>
  <c r="H27" i="8"/>
  <c r="H26" i="8"/>
  <c r="H25" i="8"/>
  <c r="H22" i="8"/>
  <c r="H20" i="8"/>
  <c r="G8" i="8"/>
  <c r="D70" i="8"/>
  <c r="U179" i="8"/>
  <c r="K179" i="8"/>
  <c r="D179" i="8"/>
  <c r="T179" i="8"/>
  <c r="P179" i="8"/>
  <c r="E179" i="8"/>
  <c r="U175" i="8"/>
  <c r="T175" i="8"/>
  <c r="S175" i="8"/>
  <c r="P175" i="8"/>
  <c r="O175" i="8"/>
  <c r="N175" i="8"/>
  <c r="K175" i="8"/>
  <c r="J175" i="8"/>
  <c r="I175" i="8"/>
  <c r="F175" i="8"/>
  <c r="E175" i="8"/>
  <c r="D175" i="8"/>
  <c r="P172" i="8"/>
  <c r="O172" i="8"/>
  <c r="T170" i="8"/>
  <c r="S170" i="8"/>
  <c r="P170" i="8"/>
  <c r="O170" i="8"/>
  <c r="N170" i="8"/>
  <c r="K170" i="8"/>
  <c r="J170" i="8"/>
  <c r="F170" i="8"/>
  <c r="E170" i="8"/>
  <c r="D170" i="8"/>
  <c r="U168" i="8"/>
  <c r="V162" i="8"/>
  <c r="Q162" i="8"/>
  <c r="L162" i="8"/>
  <c r="G162" i="8"/>
  <c r="V161" i="8"/>
  <c r="Q161" i="8"/>
  <c r="L161" i="8"/>
  <c r="G161" i="8"/>
  <c r="V160" i="8"/>
  <c r="Q160" i="8"/>
  <c r="L160" i="8"/>
  <c r="G160" i="8"/>
  <c r="V159" i="8"/>
  <c r="Q159" i="8"/>
  <c r="L159" i="8"/>
  <c r="G159" i="8"/>
  <c r="V158" i="8"/>
  <c r="Q158" i="8"/>
  <c r="L158" i="8"/>
  <c r="G158" i="8"/>
  <c r="V157" i="8"/>
  <c r="Q157" i="8"/>
  <c r="L157" i="8"/>
  <c r="G157" i="8"/>
  <c r="V156" i="8"/>
  <c r="Q156" i="8"/>
  <c r="L156" i="8"/>
  <c r="G156" i="8"/>
  <c r="U155" i="8"/>
  <c r="T155" i="8"/>
  <c r="P155" i="8"/>
  <c r="O155" i="8"/>
  <c r="N155" i="8"/>
  <c r="K155" i="8"/>
  <c r="J155" i="8"/>
  <c r="I155" i="8"/>
  <c r="F155" i="8"/>
  <c r="E155" i="8"/>
  <c r="D155" i="8"/>
  <c r="V154" i="8"/>
  <c r="Q154" i="8"/>
  <c r="L154" i="8"/>
  <c r="G154" i="8"/>
  <c r="V153" i="8"/>
  <c r="Q153" i="8"/>
  <c r="L153" i="8"/>
  <c r="G153" i="8"/>
  <c r="V152" i="8"/>
  <c r="Q152" i="8"/>
  <c r="L152" i="8"/>
  <c r="G152" i="8"/>
  <c r="V151" i="8"/>
  <c r="Q151" i="8"/>
  <c r="L151" i="8"/>
  <c r="G151" i="8"/>
  <c r="V150" i="8"/>
  <c r="Q150" i="8"/>
  <c r="L150" i="8"/>
  <c r="G150" i="8"/>
  <c r="V149" i="8"/>
  <c r="Q149" i="8"/>
  <c r="L149" i="8"/>
  <c r="G149" i="8"/>
  <c r="V148" i="8"/>
  <c r="Q148" i="8"/>
  <c r="L148" i="8"/>
  <c r="G148" i="8"/>
  <c r="U147" i="8"/>
  <c r="T147" i="8"/>
  <c r="S147" i="8"/>
  <c r="P147" i="8"/>
  <c r="O147" i="8"/>
  <c r="N147" i="8"/>
  <c r="K147" i="8"/>
  <c r="J147" i="8"/>
  <c r="I147" i="8"/>
  <c r="F147" i="8"/>
  <c r="E147" i="8"/>
  <c r="D147" i="8"/>
  <c r="P139" i="8"/>
  <c r="L146" i="8"/>
  <c r="G146" i="8"/>
  <c r="V145" i="8"/>
  <c r="Q145" i="8"/>
  <c r="L145" i="8"/>
  <c r="G145" i="8"/>
  <c r="V144" i="8"/>
  <c r="Q144" i="8"/>
  <c r="L144" i="8"/>
  <c r="G144" i="8"/>
  <c r="V143" i="8"/>
  <c r="Q143" i="8"/>
  <c r="L143" i="8"/>
  <c r="G143" i="8"/>
  <c r="V142" i="8"/>
  <c r="Q142" i="8"/>
  <c r="L142" i="8"/>
  <c r="G142" i="8"/>
  <c r="U139" i="8"/>
  <c r="Q141" i="8"/>
  <c r="L141" i="8"/>
  <c r="G141" i="8"/>
  <c r="V140" i="8"/>
  <c r="Q140" i="8"/>
  <c r="L140" i="8"/>
  <c r="G140" i="8"/>
  <c r="T139" i="8"/>
  <c r="K139" i="8"/>
  <c r="I139" i="8"/>
  <c r="F139" i="8"/>
  <c r="E139" i="8"/>
  <c r="D139" i="8"/>
  <c r="Y134" i="8"/>
  <c r="T131" i="8"/>
  <c r="P131" i="8"/>
  <c r="Q132" i="8"/>
  <c r="J131" i="8"/>
  <c r="E131" i="8"/>
  <c r="U131" i="8"/>
  <c r="N131" i="8"/>
  <c r="K131" i="8"/>
  <c r="F131" i="8"/>
  <c r="Q130" i="8"/>
  <c r="G130" i="8"/>
  <c r="G129" i="8"/>
  <c r="G128" i="8"/>
  <c r="V126" i="8"/>
  <c r="Q126" i="8"/>
  <c r="L126" i="8"/>
  <c r="G126" i="8"/>
  <c r="V125" i="8"/>
  <c r="Q125" i="8"/>
  <c r="L125" i="8"/>
  <c r="G125" i="8"/>
  <c r="V124" i="8"/>
  <c r="Q124" i="8"/>
  <c r="L124" i="8"/>
  <c r="G124" i="8"/>
  <c r="O122" i="8"/>
  <c r="I122" i="8"/>
  <c r="F122" i="8"/>
  <c r="E122" i="8"/>
  <c r="U122" i="8"/>
  <c r="S122" i="8"/>
  <c r="P122" i="8"/>
  <c r="K122" i="8"/>
  <c r="D122" i="8"/>
  <c r="V121" i="8"/>
  <c r="Q121" i="8"/>
  <c r="V120" i="8"/>
  <c r="Q120" i="8"/>
  <c r="L120" i="8"/>
  <c r="G120" i="8"/>
  <c r="L119" i="8"/>
  <c r="V118" i="8"/>
  <c r="Q118" i="8"/>
  <c r="L118" i="8"/>
  <c r="G118" i="8"/>
  <c r="V117" i="8"/>
  <c r="Q117" i="8"/>
  <c r="L117" i="8"/>
  <c r="G117" i="8"/>
  <c r="V116" i="8"/>
  <c r="Q116" i="8"/>
  <c r="L116" i="8"/>
  <c r="G116" i="8"/>
  <c r="V115" i="8"/>
  <c r="Q115" i="8"/>
  <c r="L115" i="8"/>
  <c r="G115" i="8"/>
  <c r="U112" i="8"/>
  <c r="Q114" i="8"/>
  <c r="L114" i="8"/>
  <c r="V113" i="8"/>
  <c r="P112" i="8"/>
  <c r="O112" i="8"/>
  <c r="K112" i="8"/>
  <c r="J112" i="8"/>
  <c r="D112" i="8"/>
  <c r="T112" i="8"/>
  <c r="I112" i="8"/>
  <c r="E112" i="8"/>
  <c r="V111" i="8"/>
  <c r="L111" i="8"/>
  <c r="G110" i="8"/>
  <c r="V109" i="8"/>
  <c r="Q109" i="8"/>
  <c r="L109" i="8"/>
  <c r="G109" i="8"/>
  <c r="V108" i="8"/>
  <c r="Q108" i="8"/>
  <c r="L108" i="8"/>
  <c r="G108" i="8"/>
  <c r="I103" i="8"/>
  <c r="G107" i="8"/>
  <c r="L106" i="8"/>
  <c r="K103" i="8"/>
  <c r="V104" i="8"/>
  <c r="Q104" i="8"/>
  <c r="L104" i="8"/>
  <c r="T103" i="8"/>
  <c r="O98" i="8"/>
  <c r="E98" i="8"/>
  <c r="V101" i="8"/>
  <c r="Q101" i="8"/>
  <c r="L101" i="8"/>
  <c r="G101" i="8"/>
  <c r="T98" i="8"/>
  <c r="Q100" i="8"/>
  <c r="G100" i="8"/>
  <c r="V99" i="8"/>
  <c r="J98" i="8"/>
  <c r="U94" i="8"/>
  <c r="J94" i="8"/>
  <c r="V95" i="8"/>
  <c r="Q95" i="8"/>
  <c r="L95" i="8"/>
  <c r="G95" i="8"/>
  <c r="T94" i="8"/>
  <c r="S94" i="8"/>
  <c r="P94" i="8"/>
  <c r="O94" i="8"/>
  <c r="N94" i="8"/>
  <c r="K94" i="8"/>
  <c r="I94" i="8"/>
  <c r="F94" i="8"/>
  <c r="E94" i="8"/>
  <c r="V92" i="8"/>
  <c r="Q92" i="8"/>
  <c r="L92" i="8"/>
  <c r="Q91" i="8"/>
  <c r="V90" i="8"/>
  <c r="V87" i="8"/>
  <c r="V86" i="8"/>
  <c r="Q86" i="8"/>
  <c r="L86" i="8"/>
  <c r="G86" i="8"/>
  <c r="V84" i="8"/>
  <c r="Q84" i="8"/>
  <c r="L84" i="8"/>
  <c r="G84" i="8"/>
  <c r="Q83" i="8"/>
  <c r="L82" i="8"/>
  <c r="G82" i="8"/>
  <c r="Q81" i="8"/>
  <c r="V80" i="8"/>
  <c r="Q80" i="8"/>
  <c r="L80" i="8"/>
  <c r="G80" i="8"/>
  <c r="V79" i="8"/>
  <c r="Q79" i="8"/>
  <c r="L79" i="8"/>
  <c r="G79" i="8"/>
  <c r="V78" i="8"/>
  <c r="Q78" i="8"/>
  <c r="L78" i="8"/>
  <c r="G78" i="8"/>
  <c r="Q77" i="8"/>
  <c r="V76" i="8"/>
  <c r="O72" i="8"/>
  <c r="I72" i="8"/>
  <c r="V75" i="8"/>
  <c r="Q75" i="8"/>
  <c r="L75" i="8"/>
  <c r="G75" i="8"/>
  <c r="Q74" i="8"/>
  <c r="G74" i="8"/>
  <c r="P72" i="8"/>
  <c r="E72" i="8"/>
  <c r="S72" i="8"/>
  <c r="N72" i="8"/>
  <c r="J72" i="8"/>
  <c r="V69" i="8"/>
  <c r="Q69" i="8"/>
  <c r="Q68" i="8"/>
  <c r="V67" i="8"/>
  <c r="Q67" i="8"/>
  <c r="V66" i="8"/>
  <c r="L66" i="8"/>
  <c r="G66" i="8"/>
  <c r="V65" i="8"/>
  <c r="Q65" i="8"/>
  <c r="Q64" i="8"/>
  <c r="L64" i="8"/>
  <c r="V63" i="8"/>
  <c r="L63" i="8"/>
  <c r="U61" i="8"/>
  <c r="O61" i="8"/>
  <c r="L62" i="8"/>
  <c r="L60" i="8"/>
  <c r="G60" i="8"/>
  <c r="V59" i="8"/>
  <c r="Q59" i="8"/>
  <c r="L59" i="8"/>
  <c r="G59" i="8"/>
  <c r="U58" i="8"/>
  <c r="T58" i="8"/>
  <c r="P58" i="8"/>
  <c r="O58" i="8"/>
  <c r="N58" i="8"/>
  <c r="K58" i="8"/>
  <c r="J58" i="8"/>
  <c r="I58" i="8"/>
  <c r="F58" i="8"/>
  <c r="E58" i="8"/>
  <c r="D58" i="8"/>
  <c r="V57" i="8"/>
  <c r="Q57" i="8"/>
  <c r="L57" i="8"/>
  <c r="G57" i="8"/>
  <c r="V56" i="8"/>
  <c r="Q56" i="8"/>
  <c r="L56" i="8"/>
  <c r="G56" i="8"/>
  <c r="U55" i="8"/>
  <c r="T55" i="8"/>
  <c r="S55" i="8"/>
  <c r="P55" i="8"/>
  <c r="O55" i="8"/>
  <c r="N55" i="8"/>
  <c r="K55" i="8"/>
  <c r="J55" i="8"/>
  <c r="I55" i="8"/>
  <c r="F55" i="8"/>
  <c r="E55" i="8"/>
  <c r="D55" i="8"/>
  <c r="P52" i="8"/>
  <c r="G54" i="8"/>
  <c r="T52" i="8"/>
  <c r="V53" i="8"/>
  <c r="K52" i="8"/>
  <c r="F52" i="8"/>
  <c r="E52" i="8"/>
  <c r="O52" i="8"/>
  <c r="V51" i="8"/>
  <c r="Q51" i="8"/>
  <c r="L51" i="8"/>
  <c r="G51" i="8"/>
  <c r="V50" i="8"/>
  <c r="Q50" i="8"/>
  <c r="L50" i="8"/>
  <c r="G50" i="8"/>
  <c r="U49" i="8"/>
  <c r="T49" i="8"/>
  <c r="S49" i="8"/>
  <c r="P49" i="8"/>
  <c r="O49" i="8"/>
  <c r="N49" i="8"/>
  <c r="K49" i="8"/>
  <c r="J49" i="8"/>
  <c r="I49" i="8"/>
  <c r="F49" i="8"/>
  <c r="E49" i="8"/>
  <c r="D49" i="8"/>
  <c r="V43" i="8"/>
  <c r="Q43" i="8"/>
  <c r="L43" i="8"/>
  <c r="G43" i="8"/>
  <c r="T42" i="8"/>
  <c r="S42" i="8"/>
  <c r="P42" i="8"/>
  <c r="O42" i="8"/>
  <c r="N42" i="8"/>
  <c r="K42" i="8"/>
  <c r="J42" i="8"/>
  <c r="I42" i="8"/>
  <c r="F42" i="8"/>
  <c r="E42" i="8"/>
  <c r="D42" i="8"/>
  <c r="V41" i="8"/>
  <c r="Q41" i="8"/>
  <c r="S39" i="8"/>
  <c r="O39" i="8"/>
  <c r="N39" i="8"/>
  <c r="K39" i="8"/>
  <c r="I39" i="8"/>
  <c r="F39" i="8"/>
  <c r="G40" i="8"/>
  <c r="U39" i="8"/>
  <c r="T39" i="8"/>
  <c r="P39" i="8"/>
  <c r="S35" i="8"/>
  <c r="P35" i="8"/>
  <c r="O35" i="8"/>
  <c r="K35" i="8"/>
  <c r="J35" i="8"/>
  <c r="G38" i="8"/>
  <c r="V37" i="8"/>
  <c r="Q37" i="8"/>
  <c r="L37" i="8"/>
  <c r="G37" i="8"/>
  <c r="V36" i="8"/>
  <c r="Q36" i="8"/>
  <c r="L36" i="8"/>
  <c r="G36" i="8"/>
  <c r="U35" i="8"/>
  <c r="N35" i="8"/>
  <c r="I35" i="8"/>
  <c r="F35" i="8"/>
  <c r="E35" i="8"/>
  <c r="D35" i="8"/>
  <c r="V28" i="8"/>
  <c r="Q28" i="8"/>
  <c r="L28" i="8"/>
  <c r="G28" i="8"/>
  <c r="V27" i="8"/>
  <c r="Q27" i="8"/>
  <c r="L27" i="8"/>
  <c r="G27" i="8"/>
  <c r="V26" i="8"/>
  <c r="Q26" i="8"/>
  <c r="L26" i="8"/>
  <c r="G26" i="8"/>
  <c r="V25" i="8"/>
  <c r="Q25" i="8"/>
  <c r="L25" i="8"/>
  <c r="G25" i="8"/>
  <c r="U24" i="8"/>
  <c r="T24" i="8"/>
  <c r="S24" i="8"/>
  <c r="P24" i="8"/>
  <c r="O24" i="8"/>
  <c r="N24" i="8"/>
  <c r="K24" i="8"/>
  <c r="I24" i="8"/>
  <c r="F24" i="8"/>
  <c r="E24" i="8"/>
  <c r="D23" i="8"/>
  <c r="V22" i="8"/>
  <c r="Q22" i="8"/>
  <c r="L22" i="8"/>
  <c r="G22" i="8"/>
  <c r="U21" i="8"/>
  <c r="T21" i="8"/>
  <c r="S21" i="8"/>
  <c r="P21" i="8"/>
  <c r="O21" i="8"/>
  <c r="N21" i="8"/>
  <c r="K21" i="8"/>
  <c r="J21" i="8"/>
  <c r="I21" i="8"/>
  <c r="F21" i="8"/>
  <c r="E21" i="8"/>
  <c r="V20" i="8"/>
  <c r="Q20" i="8"/>
  <c r="L20" i="8"/>
  <c r="G20" i="8"/>
  <c r="U172" i="8"/>
  <c r="T172" i="8"/>
  <c r="S172" i="8"/>
  <c r="N172" i="8"/>
  <c r="K172" i="8"/>
  <c r="J172" i="8"/>
  <c r="I172" i="8"/>
  <c r="F172" i="8"/>
  <c r="T18" i="8"/>
  <c r="P18" i="8"/>
  <c r="O18" i="8"/>
  <c r="N18" i="8"/>
  <c r="K18" i="8"/>
  <c r="J18" i="8"/>
  <c r="I18" i="8"/>
  <c r="F18" i="8"/>
  <c r="V17" i="8"/>
  <c r="Q17" i="8"/>
  <c r="L17" i="8"/>
  <c r="G17" i="8"/>
  <c r="V15" i="8"/>
  <c r="Q15" i="8"/>
  <c r="L15" i="8"/>
  <c r="G15" i="8"/>
  <c r="V14" i="8"/>
  <c r="Q14" i="8"/>
  <c r="L14" i="8"/>
  <c r="G14" i="8"/>
  <c r="V13" i="8"/>
  <c r="Q13" i="8"/>
  <c r="L13" i="8"/>
  <c r="V12" i="8"/>
  <c r="Q12" i="8"/>
  <c r="L12" i="8"/>
  <c r="G12" i="8"/>
  <c r="V11" i="8"/>
  <c r="Q11" i="8"/>
  <c r="L11" i="8"/>
  <c r="G11" i="8"/>
  <c r="V10" i="8"/>
  <c r="Q10" i="8"/>
  <c r="L10" i="8"/>
  <c r="G10" i="8"/>
  <c r="U9" i="8"/>
  <c r="T9" i="8"/>
  <c r="S9" i="8"/>
  <c r="P9" i="8"/>
  <c r="O9" i="8"/>
  <c r="N9" i="8"/>
  <c r="K9" i="8"/>
  <c r="J9" i="8"/>
  <c r="I9" i="8"/>
  <c r="F9" i="8"/>
  <c r="D9" i="8"/>
  <c r="V8" i="8"/>
  <c r="Q8" i="8"/>
  <c r="L8" i="8"/>
  <c r="T16" i="8" l="1"/>
  <c r="K23" i="8"/>
  <c r="E171" i="8"/>
  <c r="O171" i="8"/>
  <c r="R51" i="8"/>
  <c r="H54" i="8"/>
  <c r="H66" i="8"/>
  <c r="M84" i="8"/>
  <c r="W90" i="8"/>
  <c r="R95" i="8"/>
  <c r="M104" i="8"/>
  <c r="M108" i="8"/>
  <c r="M111" i="8"/>
  <c r="R117" i="8"/>
  <c r="R126" i="8"/>
  <c r="D34" i="8"/>
  <c r="P34" i="8"/>
  <c r="Q170" i="8"/>
  <c r="F16" i="8"/>
  <c r="F7" i="8" s="1"/>
  <c r="G172" i="8"/>
  <c r="N23" i="8"/>
  <c r="W51" i="8"/>
  <c r="M66" i="8"/>
  <c r="R84" i="8"/>
  <c r="R91" i="8"/>
  <c r="W95" i="8"/>
  <c r="H101" i="8"/>
  <c r="R104" i="8"/>
  <c r="R108" i="8"/>
  <c r="W111" i="8"/>
  <c r="W117" i="8"/>
  <c r="W126" i="8"/>
  <c r="U127" i="8"/>
  <c r="E34" i="8"/>
  <c r="O23" i="8"/>
  <c r="I171" i="8"/>
  <c r="M63" i="8"/>
  <c r="W66" i="8"/>
  <c r="W84" i="8"/>
  <c r="M92" i="8"/>
  <c r="M101" i="8"/>
  <c r="W104" i="8"/>
  <c r="W108" i="8"/>
  <c r="W113" i="8"/>
  <c r="H125" i="8"/>
  <c r="H128" i="8"/>
  <c r="F34" i="8"/>
  <c r="F33" i="8" s="1"/>
  <c r="E168" i="8"/>
  <c r="L175" i="8"/>
  <c r="Q179" i="8"/>
  <c r="J16" i="8"/>
  <c r="P23" i="8"/>
  <c r="N171" i="8"/>
  <c r="W63" i="8"/>
  <c r="R67" i="8"/>
  <c r="H79" i="8"/>
  <c r="R81" i="8"/>
  <c r="H86" i="8"/>
  <c r="R92" i="8"/>
  <c r="P89" i="8"/>
  <c r="R101" i="8"/>
  <c r="M114" i="8"/>
  <c r="R121" i="8"/>
  <c r="M125" i="8"/>
  <c r="H129" i="8"/>
  <c r="K16" i="8"/>
  <c r="L172" i="8"/>
  <c r="S23" i="8"/>
  <c r="U171" i="8"/>
  <c r="M64" i="8"/>
  <c r="W67" i="8"/>
  <c r="M79" i="8"/>
  <c r="H82" i="8"/>
  <c r="M86" i="8"/>
  <c r="W92" i="8"/>
  <c r="W101" i="8"/>
  <c r="M106" i="8"/>
  <c r="R114" i="8"/>
  <c r="W121" i="8"/>
  <c r="R125" i="8"/>
  <c r="H130" i="8"/>
  <c r="R132" i="8"/>
  <c r="K34" i="8"/>
  <c r="K33" i="8" s="1"/>
  <c r="Q172" i="8"/>
  <c r="E23" i="8"/>
  <c r="T23" i="8"/>
  <c r="H38" i="8"/>
  <c r="H60" i="8"/>
  <c r="R64" i="8"/>
  <c r="R68" i="8"/>
  <c r="H74" i="8"/>
  <c r="W76" i="8"/>
  <c r="R79" i="8"/>
  <c r="M82" i="8"/>
  <c r="R86" i="8"/>
  <c r="W99" i="8"/>
  <c r="H107" i="8"/>
  <c r="W125" i="8"/>
  <c r="R130" i="8"/>
  <c r="T34" i="8"/>
  <c r="U34" i="8"/>
  <c r="L170" i="8"/>
  <c r="Q175" i="8"/>
  <c r="L179" i="8"/>
  <c r="O16" i="8"/>
  <c r="O7" i="8" s="1"/>
  <c r="F23" i="8"/>
  <c r="U23" i="8"/>
  <c r="J171" i="8"/>
  <c r="H40" i="8"/>
  <c r="H51" i="8"/>
  <c r="W53" i="8"/>
  <c r="M60" i="8"/>
  <c r="R65" i="8"/>
  <c r="R69" i="8"/>
  <c r="R74" i="8"/>
  <c r="R77" i="8"/>
  <c r="W79" i="8"/>
  <c r="R83" i="8"/>
  <c r="W86" i="8"/>
  <c r="H95" i="8"/>
  <c r="H100" i="8"/>
  <c r="H117" i="8"/>
  <c r="M119" i="8"/>
  <c r="H126" i="8"/>
  <c r="N168" i="8"/>
  <c r="P16" i="8"/>
  <c r="M51" i="8"/>
  <c r="M62" i="8"/>
  <c r="W65" i="8"/>
  <c r="W69" i="8"/>
  <c r="H84" i="8"/>
  <c r="W87" i="8"/>
  <c r="M95" i="8"/>
  <c r="R100" i="8"/>
  <c r="H108" i="8"/>
  <c r="H110" i="8"/>
  <c r="M117" i="8"/>
  <c r="M126" i="8"/>
  <c r="O168" i="8"/>
  <c r="G175" i="8"/>
  <c r="S171" i="8"/>
  <c r="P171" i="8"/>
  <c r="V168" i="8"/>
  <c r="X168" i="8"/>
  <c r="V175" i="8"/>
  <c r="X175" i="8"/>
  <c r="V172" i="8"/>
  <c r="X172" i="8"/>
  <c r="V179" i="8"/>
  <c r="X179" i="8"/>
  <c r="K171" i="8"/>
  <c r="T48" i="8"/>
  <c r="P70" i="8"/>
  <c r="F171" i="8"/>
  <c r="V147" i="8"/>
  <c r="I34" i="8"/>
  <c r="I33" i="8" s="1"/>
  <c r="L24" i="8"/>
  <c r="F168" i="8"/>
  <c r="G170" i="8"/>
  <c r="D171" i="8"/>
  <c r="E70" i="8"/>
  <c r="G55" i="8"/>
  <c r="V55" i="8"/>
  <c r="L58" i="8"/>
  <c r="Q55" i="8"/>
  <c r="Q18" i="8"/>
  <c r="G58" i="8"/>
  <c r="V85" i="8"/>
  <c r="X162" i="8"/>
  <c r="Q42" i="8"/>
  <c r="X150" i="8"/>
  <c r="X154" i="8"/>
  <c r="X140" i="8"/>
  <c r="X115" i="8"/>
  <c r="X116" i="8"/>
  <c r="T97" i="8"/>
  <c r="V42" i="8"/>
  <c r="V39" i="8"/>
  <c r="V21" i="8"/>
  <c r="O48" i="8"/>
  <c r="Q39" i="8"/>
  <c r="X159" i="8"/>
  <c r="L155" i="8"/>
  <c r="X151" i="8"/>
  <c r="L147" i="8"/>
  <c r="X143" i="8"/>
  <c r="X79" i="8"/>
  <c r="K48" i="8"/>
  <c r="X50" i="8"/>
  <c r="G155" i="8"/>
  <c r="G42" i="8"/>
  <c r="N16" i="8"/>
  <c r="X11" i="8"/>
  <c r="I23" i="8"/>
  <c r="K7" i="8"/>
  <c r="X14" i="8"/>
  <c r="L9" i="8"/>
  <c r="X10" i="8"/>
  <c r="J168" i="8"/>
  <c r="X27" i="8"/>
  <c r="G21" i="8"/>
  <c r="X20" i="8"/>
  <c r="G99" i="8"/>
  <c r="F98" i="8"/>
  <c r="T7" i="8"/>
  <c r="S103" i="8"/>
  <c r="V105" i="8"/>
  <c r="L110" i="8"/>
  <c r="F127" i="8"/>
  <c r="Q129" i="8"/>
  <c r="O131" i="8"/>
  <c r="Q131" i="8" s="1"/>
  <c r="D168" i="8"/>
  <c r="I179" i="8"/>
  <c r="V132" i="8"/>
  <c r="S131" i="8"/>
  <c r="L40" i="8"/>
  <c r="V49" i="8"/>
  <c r="X51" i="8"/>
  <c r="S52" i="8"/>
  <c r="K89" i="8"/>
  <c r="X95" i="8"/>
  <c r="X12" i="8"/>
  <c r="Q19" i="8"/>
  <c r="Q21" i="8"/>
  <c r="X22" i="8"/>
  <c r="Q24" i="8"/>
  <c r="X28" i="8"/>
  <c r="E39" i="8"/>
  <c r="L41" i="8"/>
  <c r="L42" i="8"/>
  <c r="Q49" i="8"/>
  <c r="L53" i="8"/>
  <c r="U52" i="8"/>
  <c r="P48" i="8"/>
  <c r="X8" i="8"/>
  <c r="V9" i="8"/>
  <c r="E16" i="8"/>
  <c r="S18" i="8"/>
  <c r="X26" i="8"/>
  <c r="X36" i="8"/>
  <c r="V38" i="8"/>
  <c r="E48" i="8"/>
  <c r="J52" i="8"/>
  <c r="V60" i="8"/>
  <c r="S58" i="8"/>
  <c r="L73" i="8"/>
  <c r="L90" i="8"/>
  <c r="G93" i="8"/>
  <c r="G96" i="8"/>
  <c r="G94" i="8"/>
  <c r="P98" i="8"/>
  <c r="Q99" i="8"/>
  <c r="G104" i="8"/>
  <c r="D103" i="8"/>
  <c r="V123" i="8"/>
  <c r="T122" i="8"/>
  <c r="K61" i="8"/>
  <c r="Q85" i="8"/>
  <c r="N89" i="8"/>
  <c r="T89" i="8"/>
  <c r="G105" i="8"/>
  <c r="E103" i="8"/>
  <c r="Q110" i="8"/>
  <c r="S112" i="8"/>
  <c r="G114" i="8"/>
  <c r="X117" i="8"/>
  <c r="L121" i="8"/>
  <c r="X125" i="8"/>
  <c r="N127" i="8"/>
  <c r="O139" i="8"/>
  <c r="V141" i="8"/>
  <c r="X145" i="8"/>
  <c r="X148" i="8"/>
  <c r="X152" i="8"/>
  <c r="X156" i="8"/>
  <c r="X158" i="8"/>
  <c r="X160" i="8"/>
  <c r="X56" i="8"/>
  <c r="G64" i="8"/>
  <c r="G69" i="8"/>
  <c r="T72" i="8"/>
  <c r="F72" i="8"/>
  <c r="V74" i="8"/>
  <c r="L77" i="8"/>
  <c r="G83" i="8"/>
  <c r="Q87" i="8"/>
  <c r="E89" i="8"/>
  <c r="L93" i="8"/>
  <c r="V96" i="8"/>
  <c r="U103" i="8"/>
  <c r="L107" i="8"/>
  <c r="V107" i="8"/>
  <c r="X108" i="8"/>
  <c r="V110" i="8"/>
  <c r="F112" i="8"/>
  <c r="Q113" i="8"/>
  <c r="X118" i="8"/>
  <c r="X126" i="8"/>
  <c r="L128" i="8"/>
  <c r="L129" i="8"/>
  <c r="G139" i="8"/>
  <c r="X144" i="8"/>
  <c r="Q146" i="8"/>
  <c r="V146" i="8"/>
  <c r="Q147" i="8"/>
  <c r="X149" i="8"/>
  <c r="X153" i="8"/>
  <c r="X157" i="8"/>
  <c r="X161" i="8"/>
  <c r="T168" i="8"/>
  <c r="S179" i="8"/>
  <c r="V54" i="8"/>
  <c r="X59" i="8"/>
  <c r="Q62" i="8"/>
  <c r="F61" i="8"/>
  <c r="Q63" i="8"/>
  <c r="G65" i="8"/>
  <c r="J61" i="8"/>
  <c r="G67" i="8"/>
  <c r="L68" i="8"/>
  <c r="V68" i="8"/>
  <c r="S70" i="8"/>
  <c r="Q73" i="8"/>
  <c r="U72" i="8"/>
  <c r="G76" i="8"/>
  <c r="V77" i="8"/>
  <c r="L81" i="8"/>
  <c r="V82" i="8"/>
  <c r="X86" i="8"/>
  <c r="L87" i="8"/>
  <c r="Q94" i="8"/>
  <c r="V94" i="8"/>
  <c r="J103" i="8"/>
  <c r="G111" i="8"/>
  <c r="Q111" i="8"/>
  <c r="L113" i="8"/>
  <c r="G119" i="8"/>
  <c r="V119" i="8"/>
  <c r="G121" i="8"/>
  <c r="J127" i="8"/>
  <c r="T127" i="8"/>
  <c r="J139" i="8"/>
  <c r="G147" i="8"/>
  <c r="Q155" i="8"/>
  <c r="P168" i="8"/>
  <c r="J179" i="8"/>
  <c r="O179" i="8"/>
  <c r="X17" i="8"/>
  <c r="L35" i="8"/>
  <c r="Q35" i="8"/>
  <c r="Q53" i="8"/>
  <c r="N52" i="8"/>
  <c r="G90" i="8"/>
  <c r="G19" i="8"/>
  <c r="X25" i="8"/>
  <c r="G34" i="8"/>
  <c r="G35" i="8"/>
  <c r="T35" i="8"/>
  <c r="L38" i="8"/>
  <c r="J39" i="8"/>
  <c r="F48" i="8"/>
  <c r="Q54" i="8"/>
  <c r="P61" i="8"/>
  <c r="Q66" i="8"/>
  <c r="J70" i="8"/>
  <c r="K72" i="8"/>
  <c r="L83" i="8"/>
  <c r="Q93" i="8"/>
  <c r="O89" i="8"/>
  <c r="G13" i="8"/>
  <c r="E9" i="8"/>
  <c r="Q106" i="8"/>
  <c r="P103" i="8"/>
  <c r="U18" i="8"/>
  <c r="D18" i="8"/>
  <c r="L19" i="8"/>
  <c r="V19" i="8"/>
  <c r="L21" i="8"/>
  <c r="Q38" i="8"/>
  <c r="V40" i="8"/>
  <c r="G41" i="8"/>
  <c r="X43" i="8"/>
  <c r="G53" i="8"/>
  <c r="Q58" i="8"/>
  <c r="Q60" i="8"/>
  <c r="V62" i="8"/>
  <c r="G63" i="8"/>
  <c r="L65" i="8"/>
  <c r="E61" i="8"/>
  <c r="G68" i="8"/>
  <c r="Q71" i="8"/>
  <c r="X75" i="8"/>
  <c r="X84" i="8"/>
  <c r="L85" i="8"/>
  <c r="G92" i="8"/>
  <c r="F89" i="8"/>
  <c r="Q9" i="8"/>
  <c r="X15" i="8"/>
  <c r="L18" i="8"/>
  <c r="I16" i="8"/>
  <c r="G24" i="8"/>
  <c r="V24" i="8"/>
  <c r="X37" i="8"/>
  <c r="Q40" i="8"/>
  <c r="G49" i="8"/>
  <c r="L49" i="8"/>
  <c r="D52" i="8"/>
  <c r="L55" i="8"/>
  <c r="X57" i="8"/>
  <c r="N61" i="8"/>
  <c r="G62" i="8"/>
  <c r="T61" i="8"/>
  <c r="V64" i="8"/>
  <c r="L67" i="8"/>
  <c r="L69" i="8"/>
  <c r="I61" i="8"/>
  <c r="O70" i="8"/>
  <c r="Q72" i="8"/>
  <c r="G73" i="8"/>
  <c r="U89" i="8"/>
  <c r="V91" i="8"/>
  <c r="I98" i="8"/>
  <c r="L100" i="8"/>
  <c r="U98" i="8"/>
  <c r="V100" i="8"/>
  <c r="Q102" i="8"/>
  <c r="N98" i="8"/>
  <c r="I52" i="8"/>
  <c r="S61" i="8"/>
  <c r="V71" i="8"/>
  <c r="L74" i="8"/>
  <c r="Q76" i="8"/>
  <c r="V83" i="8"/>
  <c r="G85" i="8"/>
  <c r="G87" i="8"/>
  <c r="G91" i="8"/>
  <c r="L91" i="8"/>
  <c r="I89" i="8"/>
  <c r="L96" i="8"/>
  <c r="X101" i="8"/>
  <c r="Q105" i="8"/>
  <c r="N103" i="8"/>
  <c r="V73" i="8"/>
  <c r="L76" i="8"/>
  <c r="G77" i="8"/>
  <c r="X78" i="8"/>
  <c r="X80" i="8"/>
  <c r="G81" i="8"/>
  <c r="J89" i="8"/>
  <c r="V93" i="8"/>
  <c r="K98" i="8"/>
  <c r="L99" i="8"/>
  <c r="L71" i="8"/>
  <c r="N70" i="8"/>
  <c r="V81" i="8"/>
  <c r="Q82" i="8"/>
  <c r="V102" i="8"/>
  <c r="S98" i="8"/>
  <c r="Q107" i="8"/>
  <c r="Q90" i="8"/>
  <c r="S89" i="8"/>
  <c r="L102" i="8"/>
  <c r="F103" i="8"/>
  <c r="L105" i="8"/>
  <c r="O103" i="8"/>
  <c r="G106" i="8"/>
  <c r="V106" i="8"/>
  <c r="L112" i="8"/>
  <c r="L94" i="8"/>
  <c r="Q96" i="8"/>
  <c r="G102" i="8"/>
  <c r="X109" i="8"/>
  <c r="L123" i="8"/>
  <c r="J122" i="8"/>
  <c r="G113" i="8"/>
  <c r="G122" i="8"/>
  <c r="X124" i="8"/>
  <c r="Q128" i="8"/>
  <c r="D98" i="8"/>
  <c r="N112" i="8"/>
  <c r="Q119" i="8"/>
  <c r="V129" i="8"/>
  <c r="L130" i="8"/>
  <c r="P127" i="8"/>
  <c r="X142" i="8"/>
  <c r="V114" i="8"/>
  <c r="G123" i="8"/>
  <c r="Q123" i="8"/>
  <c r="N122" i="8"/>
  <c r="E127" i="8"/>
  <c r="K127" i="8"/>
  <c r="V128" i="8"/>
  <c r="V130" i="8"/>
  <c r="G132" i="8"/>
  <c r="L132" i="8"/>
  <c r="I131" i="8"/>
  <c r="N139" i="8"/>
  <c r="K168" i="8"/>
  <c r="S168" i="8"/>
  <c r="F179" i="8"/>
  <c r="N179" i="8"/>
  <c r="S139" i="8"/>
  <c r="S155" i="8"/>
  <c r="X120" i="8"/>
  <c r="V171" i="8" l="1"/>
  <c r="J7" i="8"/>
  <c r="X171" i="8"/>
  <c r="U33" i="8"/>
  <c r="G23" i="8"/>
  <c r="V23" i="8"/>
  <c r="Q23" i="8"/>
  <c r="P33" i="8"/>
  <c r="M132" i="8"/>
  <c r="M105" i="8"/>
  <c r="W81" i="8"/>
  <c r="M96" i="8"/>
  <c r="M67" i="8"/>
  <c r="M49" i="8"/>
  <c r="U16" i="8"/>
  <c r="T171" i="8"/>
  <c r="Q52" i="8"/>
  <c r="R62" i="8"/>
  <c r="R85" i="8"/>
  <c r="H94" i="8"/>
  <c r="H58" i="8"/>
  <c r="G171" i="8"/>
  <c r="G179" i="8"/>
  <c r="W128" i="8"/>
  <c r="R131" i="8"/>
  <c r="M94" i="8"/>
  <c r="M71" i="8"/>
  <c r="H77" i="8"/>
  <c r="M91" i="8"/>
  <c r="W91" i="8"/>
  <c r="W64" i="8"/>
  <c r="H49" i="8"/>
  <c r="R53" i="8"/>
  <c r="Q168" i="8"/>
  <c r="H119" i="8"/>
  <c r="Y86" i="8"/>
  <c r="W68" i="8"/>
  <c r="W96" i="8"/>
  <c r="T70" i="8"/>
  <c r="H114" i="8"/>
  <c r="H96" i="8"/>
  <c r="W38" i="8"/>
  <c r="O127" i="8"/>
  <c r="P7" i="8"/>
  <c r="D33" i="8"/>
  <c r="M76" i="8"/>
  <c r="W40" i="8"/>
  <c r="R106" i="8"/>
  <c r="M113" i="8"/>
  <c r="W82" i="8"/>
  <c r="M68" i="8"/>
  <c r="W54" i="8"/>
  <c r="R113" i="8"/>
  <c r="M93" i="8"/>
  <c r="H69" i="8"/>
  <c r="V112" i="8"/>
  <c r="V122" i="8"/>
  <c r="H93" i="8"/>
  <c r="U48" i="8"/>
  <c r="Y51" i="8"/>
  <c r="R129" i="8"/>
  <c r="H99" i="8"/>
  <c r="R90" i="8"/>
  <c r="L168" i="8"/>
  <c r="H113" i="8"/>
  <c r="K97" i="8"/>
  <c r="H87" i="8"/>
  <c r="H73" i="8"/>
  <c r="H62" i="8"/>
  <c r="H92" i="8"/>
  <c r="H63" i="8"/>
  <c r="R38" i="8"/>
  <c r="G9" i="8"/>
  <c r="H34" i="8"/>
  <c r="R111" i="8"/>
  <c r="M81" i="8"/>
  <c r="H67" i="8"/>
  <c r="G112" i="8"/>
  <c r="H64" i="8"/>
  <c r="X141" i="8"/>
  <c r="R110" i="8"/>
  <c r="W123" i="8"/>
  <c r="M90" i="8"/>
  <c r="M53" i="8"/>
  <c r="W49" i="8"/>
  <c r="Y79" i="8"/>
  <c r="H122" i="8"/>
  <c r="R66" i="8"/>
  <c r="W106" i="8"/>
  <c r="W73" i="8"/>
  <c r="N34" i="8"/>
  <c r="W129" i="8"/>
  <c r="H106" i="8"/>
  <c r="W93" i="8"/>
  <c r="H85" i="8"/>
  <c r="W77" i="8"/>
  <c r="M73" i="8"/>
  <c r="R49" i="8"/>
  <c r="M40" i="8"/>
  <c r="M110" i="8"/>
  <c r="L23" i="8"/>
  <c r="G168" i="8"/>
  <c r="M112" i="8"/>
  <c r="M99" i="8"/>
  <c r="H91" i="8"/>
  <c r="M65" i="8"/>
  <c r="M130" i="8"/>
  <c r="R107" i="8"/>
  <c r="Q122" i="8"/>
  <c r="L122" i="8"/>
  <c r="R102" i="8"/>
  <c r="R72" i="8"/>
  <c r="M85" i="8"/>
  <c r="W62" i="8"/>
  <c r="X13" i="8"/>
  <c r="R54" i="8"/>
  <c r="H111" i="8"/>
  <c r="W110" i="8"/>
  <c r="R87" i="8"/>
  <c r="O34" i="8"/>
  <c r="E97" i="8"/>
  <c r="E47" i="8" s="1"/>
  <c r="L171" i="8"/>
  <c r="R123" i="8"/>
  <c r="R119" i="8"/>
  <c r="M123" i="8"/>
  <c r="O97" i="8"/>
  <c r="W102" i="8"/>
  <c r="R105" i="8"/>
  <c r="W83" i="8"/>
  <c r="W100" i="8"/>
  <c r="Y84" i="8"/>
  <c r="R60" i="8"/>
  <c r="J97" i="8"/>
  <c r="H76" i="8"/>
  <c r="H65" i="8"/>
  <c r="Y108" i="8"/>
  <c r="H83" i="8"/>
  <c r="H105" i="8"/>
  <c r="H104" i="8"/>
  <c r="V58" i="8"/>
  <c r="S16" i="8"/>
  <c r="V131" i="8"/>
  <c r="W105" i="8"/>
  <c r="M58" i="8"/>
  <c r="Q171" i="8"/>
  <c r="H123" i="8"/>
  <c r="Y101" i="8"/>
  <c r="R58" i="8"/>
  <c r="W94" i="8"/>
  <c r="U70" i="8"/>
  <c r="R63" i="8"/>
  <c r="M129" i="8"/>
  <c r="W107" i="8"/>
  <c r="M77" i="8"/>
  <c r="Y125" i="8"/>
  <c r="R99" i="8"/>
  <c r="W60" i="8"/>
  <c r="W132" i="8"/>
  <c r="N7" i="8"/>
  <c r="Q112" i="8"/>
  <c r="R82" i="8"/>
  <c r="L39" i="8"/>
  <c r="H132" i="8"/>
  <c r="H102" i="8"/>
  <c r="M100" i="8"/>
  <c r="M69" i="8"/>
  <c r="D48" i="8"/>
  <c r="R71" i="8"/>
  <c r="H53" i="8"/>
  <c r="D16" i="8"/>
  <c r="M83" i="8"/>
  <c r="M38" i="8"/>
  <c r="H90" i="8"/>
  <c r="H121" i="8"/>
  <c r="R94" i="8"/>
  <c r="R73" i="8"/>
  <c r="M128" i="8"/>
  <c r="M107" i="8"/>
  <c r="W74" i="8"/>
  <c r="M121" i="8"/>
  <c r="J48" i="8"/>
  <c r="E33" i="8"/>
  <c r="Y95" i="8"/>
  <c r="W85" i="8"/>
  <c r="H81" i="8"/>
  <c r="R76" i="8"/>
  <c r="I7" i="8"/>
  <c r="L7" i="8" s="1"/>
  <c r="R93" i="8"/>
  <c r="W114" i="8"/>
  <c r="W130" i="8"/>
  <c r="R128" i="8"/>
  <c r="R96" i="8"/>
  <c r="M102" i="8"/>
  <c r="W71" i="8"/>
  <c r="H68" i="8"/>
  <c r="K70" i="8"/>
  <c r="W119" i="8"/>
  <c r="M87" i="8"/>
  <c r="Y126" i="8"/>
  <c r="F70" i="8"/>
  <c r="Y117" i="8"/>
  <c r="V155" i="8"/>
  <c r="V139" i="8"/>
  <c r="S34" i="8"/>
  <c r="S127" i="8"/>
  <c r="P97" i="8"/>
  <c r="Q89" i="8"/>
  <c r="V72" i="8"/>
  <c r="T33" i="8"/>
  <c r="L139" i="8"/>
  <c r="J34" i="8"/>
  <c r="X55" i="8"/>
  <c r="G89" i="8"/>
  <c r="X74" i="8"/>
  <c r="M74" i="8"/>
  <c r="X40" i="8"/>
  <c r="R40" i="8"/>
  <c r="X121" i="8"/>
  <c r="X119" i="8"/>
  <c r="X104" i="8"/>
  <c r="X94" i="8"/>
  <c r="L72" i="8"/>
  <c r="Q61" i="8"/>
  <c r="X21" i="8"/>
  <c r="X111" i="8"/>
  <c r="X146" i="8"/>
  <c r="V103" i="8"/>
  <c r="U97" i="8"/>
  <c r="V52" i="8"/>
  <c r="X54" i="8"/>
  <c r="X110" i="8"/>
  <c r="X91" i="8"/>
  <c r="L61" i="8"/>
  <c r="L52" i="8"/>
  <c r="X41" i="8"/>
  <c r="X147" i="8"/>
  <c r="X114" i="8"/>
  <c r="F97" i="8"/>
  <c r="G72" i="8"/>
  <c r="X42" i="8"/>
  <c r="Q16" i="8"/>
  <c r="E7" i="8"/>
  <c r="Q139" i="8"/>
  <c r="G103" i="8"/>
  <c r="X77" i="8"/>
  <c r="X66" i="8"/>
  <c r="G61" i="8"/>
  <c r="X49" i="8"/>
  <c r="L103" i="8"/>
  <c r="S48" i="8"/>
  <c r="X107" i="8"/>
  <c r="V61" i="8"/>
  <c r="G39" i="8"/>
  <c r="X128" i="8"/>
  <c r="X38" i="8"/>
  <c r="X60" i="8"/>
  <c r="V89" i="8"/>
  <c r="X99" i="8"/>
  <c r="X87" i="8"/>
  <c r="L98" i="8"/>
  <c r="I97" i="8"/>
  <c r="X73" i="8"/>
  <c r="N48" i="8"/>
  <c r="L16" i="8"/>
  <c r="X64" i="8"/>
  <c r="V35" i="8"/>
  <c r="X69" i="8"/>
  <c r="V18" i="8"/>
  <c r="X93" i="8"/>
  <c r="Q98" i="8"/>
  <c r="N97" i="8"/>
  <c r="G71" i="8"/>
  <c r="X132" i="8"/>
  <c r="X123" i="8"/>
  <c r="D97" i="8"/>
  <c r="G98" i="8"/>
  <c r="X129" i="8"/>
  <c r="X96" i="8"/>
  <c r="X106" i="8"/>
  <c r="S97" i="8"/>
  <c r="V98" i="8"/>
  <c r="X81" i="8"/>
  <c r="L89" i="8"/>
  <c r="X85" i="8"/>
  <c r="I48" i="8"/>
  <c r="X68" i="8"/>
  <c r="X63" i="8"/>
  <c r="G18" i="8"/>
  <c r="X76" i="8"/>
  <c r="L131" i="8"/>
  <c r="I127" i="8"/>
  <c r="X113" i="8"/>
  <c r="G52" i="8"/>
  <c r="X83" i="8"/>
  <c r="D127" i="8"/>
  <c r="G131" i="8"/>
  <c r="X130" i="8"/>
  <c r="X102" i="8"/>
  <c r="X100" i="8"/>
  <c r="X82" i="8"/>
  <c r="Q70" i="8"/>
  <c r="Q103" i="8"/>
  <c r="X105" i="8"/>
  <c r="X65" i="8"/>
  <c r="X62" i="8"/>
  <c r="X24" i="8"/>
  <c r="X92" i="8"/>
  <c r="X53" i="8"/>
  <c r="I70" i="8"/>
  <c r="X19" i="8"/>
  <c r="X90" i="8"/>
  <c r="X67" i="8"/>
  <c r="V16" i="8" l="1"/>
  <c r="T47" i="8"/>
  <c r="T46" i="8" s="1"/>
  <c r="O47" i="8"/>
  <c r="J47" i="8"/>
  <c r="X112" i="8"/>
  <c r="Y112" i="8" s="1"/>
  <c r="G70" i="8"/>
  <c r="H70" i="8" s="1"/>
  <c r="X23" i="8"/>
  <c r="X122" i="8"/>
  <c r="Y122" i="8" s="1"/>
  <c r="X9" i="8"/>
  <c r="Q127" i="8"/>
  <c r="R127" i="8" s="1"/>
  <c r="Q7" i="8"/>
  <c r="Y105" i="8"/>
  <c r="Y81" i="8"/>
  <c r="Y123" i="8"/>
  <c r="Y87" i="8"/>
  <c r="K47" i="8"/>
  <c r="R103" i="8"/>
  <c r="Y132" i="8"/>
  <c r="X35" i="8"/>
  <c r="M61" i="8"/>
  <c r="Y94" i="8"/>
  <c r="S7" i="8"/>
  <c r="L70" i="8"/>
  <c r="R70" i="8"/>
  <c r="Y83" i="8"/>
  <c r="H71" i="8"/>
  <c r="Y64" i="8"/>
  <c r="W89" i="8"/>
  <c r="Y128" i="8"/>
  <c r="H61" i="8"/>
  <c r="Y91" i="8"/>
  <c r="W103" i="8"/>
  <c r="Y104" i="8"/>
  <c r="H89" i="8"/>
  <c r="R89" i="8"/>
  <c r="Y53" i="8"/>
  <c r="Y66" i="8"/>
  <c r="Y119" i="8"/>
  <c r="R112" i="8"/>
  <c r="W58" i="8"/>
  <c r="R122" i="8"/>
  <c r="W122" i="8"/>
  <c r="Y82" i="8"/>
  <c r="Y106" i="8"/>
  <c r="Y110" i="8"/>
  <c r="Y68" i="8"/>
  <c r="W61" i="8"/>
  <c r="Y77" i="8"/>
  <c r="F47" i="8"/>
  <c r="Y111" i="8"/>
  <c r="Y121" i="8"/>
  <c r="L34" i="8"/>
  <c r="V127" i="8"/>
  <c r="X139" i="8"/>
  <c r="Y63" i="8"/>
  <c r="Y60" i="8"/>
  <c r="P47" i="8"/>
  <c r="Y100" i="8"/>
  <c r="R98" i="8"/>
  <c r="Y38" i="8"/>
  <c r="H103" i="8"/>
  <c r="H52" i="8"/>
  <c r="Y92" i="8"/>
  <c r="Y113" i="8"/>
  <c r="Y96" i="8"/>
  <c r="Y102" i="8"/>
  <c r="L127" i="8"/>
  <c r="Y129" i="8"/>
  <c r="Y73" i="8"/>
  <c r="Y107" i="8"/>
  <c r="Y114" i="8"/>
  <c r="Y54" i="8"/>
  <c r="W112" i="8"/>
  <c r="U7" i="8"/>
  <c r="Y62" i="8"/>
  <c r="M131" i="8"/>
  <c r="Y85" i="8"/>
  <c r="H98" i="8"/>
  <c r="Y93" i="8"/>
  <c r="L97" i="8"/>
  <c r="G33" i="8"/>
  <c r="V48" i="8"/>
  <c r="W52" i="8"/>
  <c r="X58" i="8"/>
  <c r="Y40" i="8"/>
  <c r="Y67" i="8"/>
  <c r="M103" i="8"/>
  <c r="D7" i="8"/>
  <c r="G7" i="8" s="1"/>
  <c r="W131" i="8"/>
  <c r="N33" i="8"/>
  <c r="Y130" i="8"/>
  <c r="M89" i="8"/>
  <c r="M98" i="8"/>
  <c r="H131" i="8"/>
  <c r="M52" i="8"/>
  <c r="V70" i="8"/>
  <c r="M72" i="8"/>
  <c r="W72" i="8"/>
  <c r="Y65" i="8"/>
  <c r="R61" i="8"/>
  <c r="X155" i="8"/>
  <c r="Y90" i="8"/>
  <c r="Y76" i="8"/>
  <c r="Y69" i="8"/>
  <c r="G127" i="8"/>
  <c r="W98" i="8"/>
  <c r="Y99" i="8"/>
  <c r="Y49" i="8"/>
  <c r="U47" i="8"/>
  <c r="Y74" i="8"/>
  <c r="M122" i="8"/>
  <c r="H112" i="8"/>
  <c r="R52" i="8"/>
  <c r="V97" i="8"/>
  <c r="V34" i="8"/>
  <c r="S33" i="8"/>
  <c r="Q97" i="8"/>
  <c r="O33" i="8"/>
  <c r="Q34" i="8"/>
  <c r="J33" i="8"/>
  <c r="E46" i="8"/>
  <c r="X72" i="8"/>
  <c r="H72" i="8"/>
  <c r="X39" i="8"/>
  <c r="G97" i="8"/>
  <c r="X61" i="8"/>
  <c r="G16" i="8"/>
  <c r="X52" i="8"/>
  <c r="S47" i="8"/>
  <c r="Q48" i="8"/>
  <c r="N47" i="8"/>
  <c r="X103" i="8"/>
  <c r="X131" i="8"/>
  <c r="X71" i="8"/>
  <c r="X18" i="8"/>
  <c r="D47" i="8"/>
  <c r="G48" i="8"/>
  <c r="I47" i="8"/>
  <c r="L48" i="8"/>
  <c r="X98" i="8"/>
  <c r="X89" i="8"/>
  <c r="X70" i="8" l="1"/>
  <c r="Y70" i="8" s="1"/>
  <c r="O46" i="8"/>
  <c r="T134" i="8"/>
  <c r="J46" i="8"/>
  <c r="J173" i="8" s="1"/>
  <c r="X127" i="8"/>
  <c r="Y127" i="8" s="1"/>
  <c r="R97" i="8"/>
  <c r="Y52" i="8"/>
  <c r="F46" i="8"/>
  <c r="Y89" i="8"/>
  <c r="Y71" i="8"/>
  <c r="Y72" i="8"/>
  <c r="E173" i="8"/>
  <c r="E167" i="8" s="1"/>
  <c r="W34" i="8"/>
  <c r="K46" i="8"/>
  <c r="Y98" i="8"/>
  <c r="Y131" i="8"/>
  <c r="W97" i="8"/>
  <c r="W48" i="8"/>
  <c r="M48" i="8"/>
  <c r="M70" i="8"/>
  <c r="Y103" i="8"/>
  <c r="Y61" i="8"/>
  <c r="H127" i="8"/>
  <c r="M97" i="8"/>
  <c r="L33" i="8"/>
  <c r="U46" i="8"/>
  <c r="H48" i="8"/>
  <c r="R48" i="8"/>
  <c r="R34" i="8"/>
  <c r="W70" i="8"/>
  <c r="T173" i="8"/>
  <c r="Y58" i="8"/>
  <c r="W127" i="8"/>
  <c r="V7" i="8"/>
  <c r="M127" i="8"/>
  <c r="P46" i="8"/>
  <c r="M34" i="8"/>
  <c r="V33" i="8"/>
  <c r="X34" i="8"/>
  <c r="Q33" i="8"/>
  <c r="E134" i="8"/>
  <c r="X97" i="8"/>
  <c r="H97" i="8"/>
  <c r="L47" i="8"/>
  <c r="I46" i="8"/>
  <c r="X48" i="8"/>
  <c r="N46" i="8"/>
  <c r="Q47" i="8"/>
  <c r="G47" i="8"/>
  <c r="D46" i="8"/>
  <c r="V47" i="8"/>
  <c r="S46" i="8"/>
  <c r="X16" i="8"/>
  <c r="J134" i="8" l="1"/>
  <c r="O173" i="8"/>
  <c r="O167" i="8" s="1"/>
  <c r="O134" i="8"/>
  <c r="Y97" i="8"/>
  <c r="H47" i="8"/>
  <c r="T167" i="8"/>
  <c r="X7" i="8"/>
  <c r="J167" i="8"/>
  <c r="F173" i="8"/>
  <c r="F134" i="8"/>
  <c r="W47" i="8"/>
  <c r="R47" i="8"/>
  <c r="N173" i="8"/>
  <c r="Y48" i="8"/>
  <c r="Y34" i="8"/>
  <c r="U134" i="8"/>
  <c r="U173" i="8"/>
  <c r="M47" i="8"/>
  <c r="P134" i="8"/>
  <c r="P173" i="8"/>
  <c r="I173" i="8"/>
  <c r="K134" i="8"/>
  <c r="K173" i="8"/>
  <c r="X33" i="8"/>
  <c r="S173" i="8"/>
  <c r="E187" i="8"/>
  <c r="D173" i="8"/>
  <c r="D134" i="8"/>
  <c r="N134" i="8"/>
  <c r="Q46" i="8"/>
  <c r="G46" i="8"/>
  <c r="X47" i="8"/>
  <c r="I134" i="8"/>
  <c r="L46" i="8"/>
  <c r="S134" i="8"/>
  <c r="V46" i="8"/>
  <c r="R46" i="8" l="1"/>
  <c r="Q173" i="8"/>
  <c r="P167" i="8"/>
  <c r="Q134" i="8"/>
  <c r="W46" i="8"/>
  <c r="G134" i="8"/>
  <c r="K167" i="8"/>
  <c r="L173" i="8"/>
  <c r="T187" i="8"/>
  <c r="M46" i="8"/>
  <c r="O187" i="8"/>
  <c r="H46" i="8"/>
  <c r="G173" i="8"/>
  <c r="F167" i="8"/>
  <c r="Y47" i="8"/>
  <c r="X173" i="8"/>
  <c r="U167" i="8"/>
  <c r="V173" i="8"/>
  <c r="J187" i="8"/>
  <c r="V134" i="8"/>
  <c r="L134" i="8"/>
  <c r="S167" i="8"/>
  <c r="D167" i="8"/>
  <c r="X46" i="8"/>
  <c r="I167" i="8"/>
  <c r="N167" i="8"/>
  <c r="G167" i="8" l="1"/>
  <c r="F187" i="8"/>
  <c r="N187" i="8"/>
  <c r="U187" i="8"/>
  <c r="V167" i="8"/>
  <c r="X167" i="8"/>
  <c r="Y46" i="8"/>
  <c r="D187" i="8"/>
  <c r="L167" i="8"/>
  <c r="K187" i="8"/>
  <c r="P187" i="8"/>
  <c r="Q167" i="8"/>
  <c r="X134" i="8"/>
  <c r="S187" i="8"/>
  <c r="I187" i="8"/>
  <c r="W24" i="8"/>
  <c r="R24" i="8"/>
  <c r="M24" i="8"/>
  <c r="Y24" i="8"/>
  <c r="H24" i="8"/>
  <c r="W42" i="8"/>
  <c r="R42" i="8"/>
  <c r="M42" i="8"/>
  <c r="Y42" i="8"/>
  <c r="H42" i="8"/>
  <c r="W21" i="8"/>
  <c r="R21" i="8"/>
  <c r="M21" i="8"/>
  <c r="Y21" i="8"/>
  <c r="H21" i="8"/>
  <c r="W35" i="8"/>
  <c r="R35" i="8"/>
  <c r="M35" i="8"/>
  <c r="H35" i="8"/>
  <c r="Y35" i="8"/>
  <c r="W39" i="8"/>
  <c r="M39" i="8"/>
  <c r="R39" i="8"/>
  <c r="H39" i="8"/>
  <c r="Y39" i="8"/>
  <c r="H23" i="8" l="1"/>
  <c r="W23" i="8"/>
  <c r="R23" i="8"/>
  <c r="M23" i="8"/>
  <c r="Y23" i="8"/>
  <c r="R33" i="8"/>
  <c r="W33" i="8"/>
  <c r="M33" i="8"/>
  <c r="H33" i="8"/>
  <c r="Y33" i="8"/>
  <c r="W19" i="8"/>
  <c r="M19" i="8"/>
  <c r="R19" i="8"/>
  <c r="Y19" i="8"/>
  <c r="M8" i="8"/>
  <c r="R8" i="8"/>
  <c r="W8" i="8"/>
  <c r="Y8" i="8"/>
  <c r="R12" i="8"/>
  <c r="M12" i="8"/>
  <c r="Y12" i="8"/>
  <c r="W12" i="8"/>
  <c r="W13" i="8"/>
  <c r="R13" i="8"/>
  <c r="M13" i="8"/>
  <c r="Y13" i="8"/>
  <c r="M11" i="8"/>
  <c r="W11" i="8"/>
  <c r="R11" i="8"/>
  <c r="Y11" i="8"/>
  <c r="M7" i="8"/>
  <c r="R7" i="8"/>
  <c r="Y7" i="8"/>
  <c r="W7" i="8"/>
  <c r="H7" i="8"/>
  <c r="R9" i="8"/>
  <c r="M9" i="8"/>
  <c r="H9" i="8"/>
  <c r="W9" i="8"/>
  <c r="Y9" i="8"/>
  <c r="Y18" i="8"/>
  <c r="M18" i="8"/>
  <c r="R18" i="8"/>
  <c r="H18" i="8"/>
  <c r="W18" i="8"/>
  <c r="R16" i="8"/>
  <c r="M16" i="8"/>
  <c r="Y16" i="8"/>
  <c r="H16" i="8"/>
  <c r="W16" i="8"/>
  <c r="Y15" i="8"/>
  <c r="W15" i="8"/>
  <c r="R15" i="8"/>
  <c r="M15" i="8"/>
  <c r="Y10" i="8"/>
  <c r="W10" i="8"/>
  <c r="R10" i="8"/>
  <c r="M10" i="8"/>
  <c r="H10" i="8"/>
  <c r="Y17" i="8"/>
  <c r="W17" i="8"/>
  <c r="R17" i="8"/>
  <c r="M17" i="8"/>
  <c r="M14" i="8"/>
  <c r="Y14" i="8"/>
  <c r="W14" i="8"/>
  <c r="H14" i="8"/>
  <c r="R14" i="8"/>
  <c r="H19" i="8"/>
  <c r="H13" i="8"/>
  <c r="H8" i="8"/>
  <c r="H17" i="8"/>
  <c r="H12" i="8"/>
  <c r="H11" i="8"/>
  <c r="H15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Mariana Silva</author>
  </authors>
  <commentList>
    <comment ref="D34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Mariana Silva:</t>
        </r>
        <r>
          <rPr>
            <sz val="9"/>
            <color indexed="81"/>
            <rFont val="Segoe UI"/>
            <family val="2"/>
          </rPr>
          <t xml:space="preserve">
Somamos o valor de imobilizado do mês para não ter superávit/deficit.</t>
        </r>
      </text>
    </comment>
    <comment ref="E34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Mariana Silva:</t>
        </r>
        <r>
          <rPr>
            <sz val="9"/>
            <color indexed="81"/>
            <rFont val="Segoe UI"/>
            <family val="2"/>
          </rPr>
          <t xml:space="preserve">
Somamos o valor de imobilizado do mês para não ter superávit/deficit.</t>
        </r>
      </text>
    </comment>
    <comment ref="F34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Mariana Silva:</t>
        </r>
        <r>
          <rPr>
            <sz val="9"/>
            <color indexed="81"/>
            <rFont val="Segoe UI"/>
            <family val="2"/>
          </rPr>
          <t xml:space="preserve">
Somamos o valor de imobilizado do mês para não ter superávit/deficit.</t>
        </r>
      </text>
    </comment>
    <comment ref="I34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Mariana Silva:</t>
        </r>
        <r>
          <rPr>
            <sz val="9"/>
            <color indexed="81"/>
            <rFont val="Segoe UI"/>
            <family val="2"/>
          </rPr>
          <t xml:space="preserve">
Somamos o valor de imobilizado do mês para não ter superávit/deficit.</t>
        </r>
      </text>
    </comment>
    <comment ref="J34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Mariana Silva:</t>
        </r>
        <r>
          <rPr>
            <sz val="9"/>
            <color indexed="81"/>
            <rFont val="Segoe UI"/>
            <family val="2"/>
          </rPr>
          <t xml:space="preserve">
Somamos o valor de imobilizado do mês para não ter superávit/deficit.</t>
        </r>
      </text>
    </comment>
    <comment ref="K34" authorId="0" shapeId="0" xr:uid="{00000000-0006-0000-0000-000006000000}">
      <text>
        <r>
          <rPr>
            <b/>
            <sz val="9"/>
            <color indexed="81"/>
            <rFont val="Segoe UI"/>
            <family val="2"/>
          </rPr>
          <t>Mariana Silva:</t>
        </r>
        <r>
          <rPr>
            <sz val="9"/>
            <color indexed="81"/>
            <rFont val="Segoe UI"/>
            <family val="2"/>
          </rPr>
          <t xml:space="preserve">
Somamos o valor de imobilizado do mês para não ter superávit/deficit.</t>
        </r>
      </text>
    </comment>
    <comment ref="N34" authorId="0" shapeId="0" xr:uid="{00000000-0006-0000-0000-000007000000}">
      <text>
        <r>
          <rPr>
            <b/>
            <sz val="9"/>
            <color indexed="81"/>
            <rFont val="Segoe UI"/>
            <family val="2"/>
          </rPr>
          <t>Mariana Silva:</t>
        </r>
        <r>
          <rPr>
            <sz val="9"/>
            <color indexed="81"/>
            <rFont val="Segoe UI"/>
            <family val="2"/>
          </rPr>
          <t xml:space="preserve">
Somamos o valor de imobilizado do mês para não ter superávit/deficit.</t>
        </r>
      </text>
    </comment>
    <comment ref="O34" authorId="0" shapeId="0" xr:uid="{00000000-0006-0000-0000-000008000000}">
      <text>
        <r>
          <rPr>
            <b/>
            <sz val="9"/>
            <color indexed="81"/>
            <rFont val="Segoe UI"/>
            <family val="2"/>
          </rPr>
          <t>Mariana Silva:</t>
        </r>
        <r>
          <rPr>
            <sz val="9"/>
            <color indexed="81"/>
            <rFont val="Segoe UI"/>
            <family val="2"/>
          </rPr>
          <t xml:space="preserve">
Somamos o valor de imobilizado do mês para não ter superávit/deficit.</t>
        </r>
      </text>
    </comment>
    <comment ref="P34" authorId="0" shapeId="0" xr:uid="{00000000-0006-0000-0000-000009000000}">
      <text>
        <r>
          <rPr>
            <b/>
            <sz val="9"/>
            <color indexed="81"/>
            <rFont val="Segoe UI"/>
            <family val="2"/>
          </rPr>
          <t>Mariana Silva:</t>
        </r>
        <r>
          <rPr>
            <sz val="9"/>
            <color indexed="81"/>
            <rFont val="Segoe UI"/>
            <family val="2"/>
          </rPr>
          <t xml:space="preserve">
Somamos o valor de imobilizado do mês para não ter superávit/deficit.</t>
        </r>
      </text>
    </comment>
    <comment ref="S34" authorId="0" shapeId="0" xr:uid="{00000000-0006-0000-0000-00000A000000}">
      <text>
        <r>
          <rPr>
            <b/>
            <sz val="9"/>
            <color indexed="81"/>
            <rFont val="Segoe UI"/>
            <family val="2"/>
          </rPr>
          <t>Mariana Silva:</t>
        </r>
        <r>
          <rPr>
            <sz val="9"/>
            <color indexed="81"/>
            <rFont val="Segoe UI"/>
            <family val="2"/>
          </rPr>
          <t xml:space="preserve">
Somamos o valor de imobilizado do mês para não ter superávit/deficit.</t>
        </r>
      </text>
    </comment>
    <comment ref="T34" authorId="0" shapeId="0" xr:uid="{00000000-0006-0000-0000-00000B000000}">
      <text>
        <r>
          <rPr>
            <b/>
            <sz val="9"/>
            <color indexed="81"/>
            <rFont val="Segoe UI"/>
            <family val="2"/>
          </rPr>
          <t>Mariana Silva:</t>
        </r>
        <r>
          <rPr>
            <sz val="9"/>
            <color indexed="81"/>
            <rFont val="Segoe UI"/>
            <family val="2"/>
          </rPr>
          <t xml:space="preserve">
Somamos o valor de imobilizado do mês para não ter superávit/deficit.</t>
        </r>
      </text>
    </comment>
    <comment ref="U34" authorId="0" shapeId="0" xr:uid="{00000000-0006-0000-0000-00000C000000}">
      <text>
        <r>
          <rPr>
            <b/>
            <sz val="9"/>
            <color indexed="81"/>
            <rFont val="Segoe UI"/>
            <family val="2"/>
          </rPr>
          <t>Mariana Silva:</t>
        </r>
        <r>
          <rPr>
            <sz val="9"/>
            <color indexed="81"/>
            <rFont val="Segoe UI"/>
            <family val="2"/>
          </rPr>
          <t xml:space="preserve">
Somamos o valor de imobilizado do mês para não ter superávit/deficit.</t>
        </r>
      </text>
    </comment>
  </commentList>
</comments>
</file>

<file path=xl/sharedStrings.xml><?xml version="1.0" encoding="utf-8"?>
<sst xmlns="http://schemas.openxmlformats.org/spreadsheetml/2006/main" count="15310" uniqueCount="1009">
  <si>
    <t>Relatório Gerencial de Orçamento Previsto x Realizado - Exercício 2020</t>
  </si>
  <si>
    <t>Contrato de Gestão CG 01/2016 - FÁBRICAS DE CULTURA SETOR A</t>
  </si>
  <si>
    <t xml:space="preserve">CATAVENTO CULTURAL E EDUCACIONAL -  ORGANIZAÇÃO SOCIAL DE CULTURA  </t>
  </si>
  <si>
    <t>I - REPASSES  E OUTROS RECURSOS VINCULADOS AO CONTRATO DE GESTÃO</t>
  </si>
  <si>
    <t>RECURSOS VINCULADOS AO CONTRATO DE GESTÃO</t>
  </si>
  <si>
    <t>Orçamento 2020</t>
  </si>
  <si>
    <t>JANEIRO</t>
  </si>
  <si>
    <t>FEVEREIRO</t>
  </si>
  <si>
    <t>MARÇO</t>
  </si>
  <si>
    <t>Realizado 
1º trimestre</t>
  </si>
  <si>
    <t>% Realizado
1º trimestre</t>
  </si>
  <si>
    <t>ABRIL</t>
  </si>
  <si>
    <t>MAIO</t>
  </si>
  <si>
    <t>JUNHO</t>
  </si>
  <si>
    <t>Realizado 
2º trimestre</t>
  </si>
  <si>
    <t>% Realizado
2º trimestre</t>
  </si>
  <si>
    <t>JULHO</t>
  </si>
  <si>
    <t>AGOSTO</t>
  </si>
  <si>
    <t>SETEMBRO</t>
  </si>
  <si>
    <t>Realizado 
3º trimestre</t>
  </si>
  <si>
    <t>% Realizado
3º trimestre</t>
  </si>
  <si>
    <t>OUTUBRO</t>
  </si>
  <si>
    <t>NOVEMBRO</t>
  </si>
  <si>
    <t>DEZEMBRO</t>
  </si>
  <si>
    <t>Realizado 
4º trimestre</t>
  </si>
  <si>
    <t>% Realizado
4º trimestre</t>
  </si>
  <si>
    <t>Realizado 
acumulado Anual</t>
  </si>
  <si>
    <t>% Realizado Ano 2020</t>
  </si>
  <si>
    <t>1</t>
  </si>
  <si>
    <t>Recursos Líquidos para o Contrato de Gestão</t>
  </si>
  <si>
    <t>1.1</t>
  </si>
  <si>
    <t>Repasse Contrato de Gestão</t>
  </si>
  <si>
    <t>1.2</t>
  </si>
  <si>
    <t>Movimentação de Recursos Reservados</t>
  </si>
  <si>
    <t>1.2.1</t>
  </si>
  <si>
    <t xml:space="preserve">Constituição Recursos de Reserva </t>
  </si>
  <si>
    <t>1.2.2</t>
  </si>
  <si>
    <t>Reversão de Recursos de Reservas</t>
  </si>
  <si>
    <t>1.2.3</t>
  </si>
  <si>
    <t>Constituição Recursos de Contingência</t>
  </si>
  <si>
    <t>1.2.4</t>
  </si>
  <si>
    <t>Reversão de Recursos de Contingências</t>
  </si>
  <si>
    <t>1.2.5</t>
  </si>
  <si>
    <t>Constituição Recursos Reserva - Outros (especificar)</t>
  </si>
  <si>
    <t>1.2.6</t>
  </si>
  <si>
    <t>Reversão de Recursos Reservados (Outros)</t>
  </si>
  <si>
    <t>1.3</t>
  </si>
  <si>
    <t xml:space="preserve">Outros Receitas </t>
  </si>
  <si>
    <t>1.3.1</t>
  </si>
  <si>
    <t>Saldos anteriores para utilização no exercício</t>
  </si>
  <si>
    <t>1.3.2</t>
  </si>
  <si>
    <t>Outros saldos</t>
  </si>
  <si>
    <t>1.3.2.1</t>
  </si>
  <si>
    <t>Receitas Financeiras</t>
  </si>
  <si>
    <t>1.3.2.2</t>
  </si>
  <si>
    <t>Outras Receitas</t>
  </si>
  <si>
    <t>2</t>
  </si>
  <si>
    <t>Recursos de Investimento do Contrato de Gestão</t>
  </si>
  <si>
    <t>2.1</t>
  </si>
  <si>
    <t>Investimento do CG</t>
  </si>
  <si>
    <t>3</t>
  </si>
  <si>
    <t>Recursos de Captação</t>
  </si>
  <si>
    <t>3.1</t>
  </si>
  <si>
    <t>Recursos de Captação voltados a Custeio</t>
  </si>
  <si>
    <t>3.1.1</t>
  </si>
  <si>
    <t>Captação de Recursos Operacionais (bilheteria, cessão onerosa de espaço, loja, café, doações, estacionamento, etc)</t>
  </si>
  <si>
    <t>3.1.2</t>
  </si>
  <si>
    <t>Captação de Recursos Incentivados</t>
  </si>
  <si>
    <t>3.1.3</t>
  </si>
  <si>
    <t>Trabalho Voluntário e Parcerias</t>
  </si>
  <si>
    <t>3.2</t>
  </si>
  <si>
    <t>Recursos de Captação voltados a Investimentos</t>
  </si>
  <si>
    <t>II - DEMONSTRAÇÃO DE RESULTADO</t>
  </si>
  <si>
    <t xml:space="preserve">RECEITAS APROPRIADAS VINCULADAS AO CONTRATO DE GESTÃO </t>
  </si>
  <si>
    <t>4</t>
  </si>
  <si>
    <t>Total de Receitas vinculadas ao Plano de Trabalho</t>
  </si>
  <si>
    <t>4.1</t>
  </si>
  <si>
    <t>Receita de Repasse Apropriada</t>
  </si>
  <si>
    <t>4.2</t>
  </si>
  <si>
    <t>Receita de Captação Apropriada</t>
  </si>
  <si>
    <t>4.2.1</t>
  </si>
  <si>
    <t>4.2.2</t>
  </si>
  <si>
    <t>4.2.3</t>
  </si>
  <si>
    <t>4.3</t>
  </si>
  <si>
    <t>Total das Receitas Financeiras</t>
  </si>
  <si>
    <t>4.3.1</t>
  </si>
  <si>
    <t>Receitas financeiras</t>
  </si>
  <si>
    <t>4.3.2</t>
  </si>
  <si>
    <t>5</t>
  </si>
  <si>
    <t>Total de Receitas para realização de metas condicionadas</t>
  </si>
  <si>
    <t>5.1</t>
  </si>
  <si>
    <t>Receitas para realização de metas condicionadas</t>
  </si>
  <si>
    <t>DESPESAS DO CONTRATO DE GESTÃO</t>
  </si>
  <si>
    <t>6</t>
  </si>
  <si>
    <t xml:space="preserve">Total de Despesas </t>
  </si>
  <si>
    <t>6.1</t>
  </si>
  <si>
    <t>Subtotal Despesas</t>
  </si>
  <si>
    <t>6.1.1</t>
  </si>
  <si>
    <t>Recursos Humanos - Salários, encargos e benefícios</t>
  </si>
  <si>
    <t>6.1.1.1</t>
  </si>
  <si>
    <t>Diretoria</t>
  </si>
  <si>
    <t>6.1.1.1.1</t>
  </si>
  <si>
    <t>Área Meio</t>
  </si>
  <si>
    <t>6.1.1.1.2</t>
  </si>
  <si>
    <t>Área Fim</t>
  </si>
  <si>
    <t>6.1.1.2</t>
  </si>
  <si>
    <t>Demais Funcionários</t>
  </si>
  <si>
    <t>6.1.1.2.1</t>
  </si>
  <si>
    <t>6.1.1.2.2</t>
  </si>
  <si>
    <t>6.1.1.3</t>
  </si>
  <si>
    <t>Estagiários</t>
  </si>
  <si>
    <t>6.1.1.3.1</t>
  </si>
  <si>
    <t>6.1.1.3.2</t>
  </si>
  <si>
    <t>6.1.1.4</t>
  </si>
  <si>
    <t>Aprendizes</t>
  </si>
  <si>
    <t>6.1.1.4.1</t>
  </si>
  <si>
    <t>6.1.1.4.2</t>
  </si>
  <si>
    <t>6.1.2</t>
  </si>
  <si>
    <t xml:space="preserve">Prestadores de serviços - área meio (Consultorias/Assessorias/Pessoas Jurídicas) </t>
  </si>
  <si>
    <t>6.1.2.1</t>
  </si>
  <si>
    <t>Limpeza</t>
  </si>
  <si>
    <t>6.1.2.2</t>
  </si>
  <si>
    <t>Vigilância / portaria / segurança</t>
  </si>
  <si>
    <t>6.1.2.3</t>
  </si>
  <si>
    <t>Jurídica</t>
  </si>
  <si>
    <t>6.1.2.4</t>
  </si>
  <si>
    <t>Informática</t>
  </si>
  <si>
    <t>6.1.2.5</t>
  </si>
  <si>
    <t>Administrativa / RH</t>
  </si>
  <si>
    <t>6.1.2.6</t>
  </si>
  <si>
    <t>Contábil</t>
  </si>
  <si>
    <t>6.1.2.7</t>
  </si>
  <si>
    <t>Auditoria</t>
  </si>
  <si>
    <t>6.1.2.8</t>
  </si>
  <si>
    <t>Outras Despesas (especificar)</t>
  </si>
  <si>
    <t>6.1.3</t>
  </si>
  <si>
    <t>Custos Administrativos e Institucionais</t>
  </si>
  <si>
    <t>6.1.3.1</t>
  </si>
  <si>
    <t>Locação de Veículos</t>
  </si>
  <si>
    <t>6.1.3.2</t>
  </si>
  <si>
    <t xml:space="preserve">Utilidades públicas   </t>
  </si>
  <si>
    <t>6.1.3.2.1</t>
  </si>
  <si>
    <t>Água</t>
  </si>
  <si>
    <t>6.1.3.2.2</t>
  </si>
  <si>
    <t>Energia Elétrica</t>
  </si>
  <si>
    <t>6.1.3.2.3</t>
  </si>
  <si>
    <t>Gás</t>
  </si>
  <si>
    <t>6.1.3.2.4</t>
  </si>
  <si>
    <t>Internet</t>
  </si>
  <si>
    <t>6.1.3.2.5</t>
  </si>
  <si>
    <t>Telefonia</t>
  </si>
  <si>
    <t>6.1.3.2.6</t>
  </si>
  <si>
    <t>Outros (especificar)</t>
  </si>
  <si>
    <t>6.1.3.3</t>
  </si>
  <si>
    <t>Uniformes e EPIs</t>
  </si>
  <si>
    <t>6.1.3.4</t>
  </si>
  <si>
    <t>Viagens e Estadias</t>
  </si>
  <si>
    <t>6.1.3.5</t>
  </si>
  <si>
    <t>Material de consumo, escritório e limpeza</t>
  </si>
  <si>
    <t>6.1.3.6</t>
  </si>
  <si>
    <t>Despesas tributárias e financeiras</t>
  </si>
  <si>
    <t>6.1.3.7</t>
  </si>
  <si>
    <t>Despesas diversas (correio, xerox, motoboy, etc.)</t>
  </si>
  <si>
    <t>6.1.3.8</t>
  </si>
  <si>
    <t>Treinamento de funcionários</t>
  </si>
  <si>
    <t>6.1.3.9</t>
  </si>
  <si>
    <t>6.1.3.9.1</t>
  </si>
  <si>
    <t>Equipamentos e Mobiliário</t>
  </si>
  <si>
    <t>6.1.3.9.2</t>
  </si>
  <si>
    <t>Outras Despesas</t>
  </si>
  <si>
    <t>6.1.3.9.3</t>
  </si>
  <si>
    <t>Provisões Judiciais</t>
  </si>
  <si>
    <t>6.1.4</t>
  </si>
  <si>
    <t>Programa de Edificações: Conservação, Manutenção e Segurança</t>
  </si>
  <si>
    <t>6.1.4.1</t>
  </si>
  <si>
    <t>Conservação e manutenção de edificações (reparos, pinturas,  limpeza  de  caixa  de  água,  limpeza  de calhas, etc.)</t>
  </si>
  <si>
    <t>6.1.4.2</t>
  </si>
  <si>
    <t>Sistema de Monitoramento de Segurança e AVCB</t>
  </si>
  <si>
    <t>6.1.4.3</t>
  </si>
  <si>
    <t>Equipamentos / Implementos</t>
  </si>
  <si>
    <t>6.1.4.4</t>
  </si>
  <si>
    <t>Seguros (predial, incêndio, etc.)</t>
  </si>
  <si>
    <t>6.1.4.5</t>
  </si>
  <si>
    <t xml:space="preserve">Outras Despesas </t>
  </si>
  <si>
    <t>6.1.4.5.1</t>
  </si>
  <si>
    <t>Projetos/Obras Civis/Benfeitorias</t>
  </si>
  <si>
    <t>6.1.4.5.2</t>
  </si>
  <si>
    <t>6.1.5</t>
  </si>
  <si>
    <t>Programas de Trabalho da Área Fim</t>
  </si>
  <si>
    <t>6.1.5.1</t>
  </si>
  <si>
    <t>Biblioteca</t>
  </si>
  <si>
    <t>6.1.5.1.1</t>
  </si>
  <si>
    <t>Aquisição de Acervo</t>
  </si>
  <si>
    <t>6.1.5.1.2</t>
  </si>
  <si>
    <t>Programação Cultural</t>
  </si>
  <si>
    <t>6.1.5.1.3</t>
  </si>
  <si>
    <t>Outras Despesas (Eventos)</t>
  </si>
  <si>
    <t>6.1.5.1.4</t>
  </si>
  <si>
    <t>Investimentos</t>
  </si>
  <si>
    <t>6.1.5.2</t>
  </si>
  <si>
    <t>Serviço Educativo</t>
  </si>
  <si>
    <t>6.1.5.2.1</t>
  </si>
  <si>
    <t>Projeto Espetáculo</t>
  </si>
  <si>
    <t>6.1.5.2.2</t>
  </si>
  <si>
    <t>Material e Serviços para Ateliês</t>
  </si>
  <si>
    <t>6.1.5.2.3</t>
  </si>
  <si>
    <t>Lanches (Formação Cultural)</t>
  </si>
  <si>
    <t>6.1.5.2.4</t>
  </si>
  <si>
    <t>Lanches (Saídas Pedagógicas)</t>
  </si>
  <si>
    <t>6.1.5.2.5</t>
  </si>
  <si>
    <t>Transportes (Saídas Pedagógicas)</t>
  </si>
  <si>
    <t>6.1.5.2.6</t>
  </si>
  <si>
    <t>Projetos Especiais</t>
  </si>
  <si>
    <t>6.1.5.2.7</t>
  </si>
  <si>
    <t>Formação Continuada Educadores (Palestras)</t>
  </si>
  <si>
    <t>6.1.5.2.8</t>
  </si>
  <si>
    <t>6.1.5.3</t>
  </si>
  <si>
    <t>Fábrica Aberta</t>
  </si>
  <si>
    <t>6.1.5.3.1</t>
  </si>
  <si>
    <t>Lanches</t>
  </si>
  <si>
    <t>6.1.5.3.2</t>
  </si>
  <si>
    <t>Transporte</t>
  </si>
  <si>
    <t>6.1.5.3.3</t>
  </si>
  <si>
    <t>Serviços Profissionais</t>
  </si>
  <si>
    <t>6.1.5.3.4</t>
  </si>
  <si>
    <t>Bolsistas</t>
  </si>
  <si>
    <t>6.1.5.3.5</t>
  </si>
  <si>
    <t>Instrumentos e Equipamentos</t>
  </si>
  <si>
    <t>6.1.5.3.6</t>
  </si>
  <si>
    <t>Eventos Esporádicos</t>
  </si>
  <si>
    <t>6.1.5.3.7</t>
  </si>
  <si>
    <t>Programação Cultural (Fábrica Aberta)</t>
  </si>
  <si>
    <t>6.1.5.3.8</t>
  </si>
  <si>
    <t>6.1.5.3.9</t>
  </si>
  <si>
    <t>6.1.6</t>
  </si>
  <si>
    <t>Comunicação e Imprensa</t>
  </si>
  <si>
    <t>6.1.6.1</t>
  </si>
  <si>
    <t>Site, Redes Sociais e Materiais Gráficos</t>
  </si>
  <si>
    <t>6.1.6.2</t>
  </si>
  <si>
    <t>Assessoria de Imprensa</t>
  </si>
  <si>
    <t>6.1.6.3</t>
  </si>
  <si>
    <t>Publicidade</t>
  </si>
  <si>
    <t>6.1.6.4</t>
  </si>
  <si>
    <t>6.2</t>
  </si>
  <si>
    <t>Depreciação/Amortização/Baixa de Imobilizado</t>
  </si>
  <si>
    <t>6.2.1</t>
  </si>
  <si>
    <t>Depreciação</t>
  </si>
  <si>
    <t>6.2.2</t>
  </si>
  <si>
    <t>Amortização</t>
  </si>
  <si>
    <t>6.2.3</t>
  </si>
  <si>
    <t>Baixa de ativo imobilizado</t>
  </si>
  <si>
    <t>6.2.4</t>
  </si>
  <si>
    <t>6.2.4.1</t>
  </si>
  <si>
    <t>Voluntários/Serviços Gratuitos</t>
  </si>
  <si>
    <t>7</t>
  </si>
  <si>
    <t>Superávit/Déficit do exercício</t>
  </si>
  <si>
    <t>III - INVESTIMENTOS/IMOBILIZADO</t>
  </si>
  <si>
    <t>INVESTIMENTOS/IMOBILIZADO</t>
  </si>
  <si>
    <t>8</t>
  </si>
  <si>
    <t>Investimentos com recursos vinculados ao contratos de gestão</t>
  </si>
  <si>
    <t>8.1</t>
  </si>
  <si>
    <t>Equipamentos de informática</t>
  </si>
  <si>
    <t>8.2</t>
  </si>
  <si>
    <t>Móveis e utensílios</t>
  </si>
  <si>
    <t>8.3</t>
  </si>
  <si>
    <t>Máquinas e equipamentos</t>
  </si>
  <si>
    <t>8.4</t>
  </si>
  <si>
    <t>Software</t>
  </si>
  <si>
    <t>8.5</t>
  </si>
  <si>
    <t>Benfeitorias</t>
  </si>
  <si>
    <t>8.6</t>
  </si>
  <si>
    <t>Aquisição de acervo</t>
  </si>
  <si>
    <t>8.7</t>
  </si>
  <si>
    <t>Outros investimentos/imobilizado (especificar)</t>
  </si>
  <si>
    <t>9</t>
  </si>
  <si>
    <t>Recursos públicos específicos para investimento no contrato de gestão</t>
  </si>
  <si>
    <t>9.1</t>
  </si>
  <si>
    <t>9.2</t>
  </si>
  <si>
    <t>9.3</t>
  </si>
  <si>
    <t>9.4</t>
  </si>
  <si>
    <t>9.5</t>
  </si>
  <si>
    <t>9.6</t>
  </si>
  <si>
    <t>9.7</t>
  </si>
  <si>
    <t>10</t>
  </si>
  <si>
    <t>Investimentos com recursos incentivados</t>
  </si>
  <si>
    <t>10.1</t>
  </si>
  <si>
    <t>10.2</t>
  </si>
  <si>
    <t>10.3</t>
  </si>
  <si>
    <t>10.4</t>
  </si>
  <si>
    <t>10.5</t>
  </si>
  <si>
    <t>10.6</t>
  </si>
  <si>
    <t>10.7</t>
  </si>
  <si>
    <t>IV - PROJETOS A EXECUTAR, SALDOS DE RECURSOS VINCULADOS AO CONTRATO DE GESTÃO E SALDOS BANCÁRIOS</t>
  </si>
  <si>
    <t>PROJETOS A EXECUTAR, SALDOS DE RECURSOS VINCULADOS AO CONTRATO DE GESTÃO E SALDOS BANCÁRIOS</t>
  </si>
  <si>
    <t>11</t>
  </si>
  <si>
    <t>Projetos a Executar (Contábil)</t>
  </si>
  <si>
    <t>11.1</t>
  </si>
  <si>
    <t>Recursos líquidos disponíveis</t>
  </si>
  <si>
    <t>11.1.1</t>
  </si>
  <si>
    <t>Saldo dos exercícios anteriores</t>
  </si>
  <si>
    <t>11.1.2</t>
  </si>
  <si>
    <t>Recursos líquidos para o contrato de gestão</t>
  </si>
  <si>
    <t>11.2</t>
  </si>
  <si>
    <t>Receitas apropriadas</t>
  </si>
  <si>
    <t>11.3</t>
  </si>
  <si>
    <t>Receitas financeiras dos recursos de reservas e contingência</t>
  </si>
  <si>
    <t>11.4</t>
  </si>
  <si>
    <t>Investimentos com recursos vinculados ao CG</t>
  </si>
  <si>
    <t>11.5</t>
  </si>
  <si>
    <t>Restituição de recursos a SEC</t>
  </si>
  <si>
    <t>12</t>
  </si>
  <si>
    <t>Recursos Incentivados - saldo a ser executado</t>
  </si>
  <si>
    <t>12.1</t>
  </si>
  <si>
    <t>Recursos captados</t>
  </si>
  <si>
    <t>12.2</t>
  </si>
  <si>
    <t>Receita apropriada do recurso captado</t>
  </si>
  <si>
    <t>12.3</t>
  </si>
  <si>
    <t>Despesa realizada do recurso captado</t>
  </si>
  <si>
    <t>13</t>
  </si>
  <si>
    <t>Outras informações: saldos bancários</t>
  </si>
  <si>
    <t>13.1</t>
  </si>
  <si>
    <t xml:space="preserve">Conta de Repasses do Contrato de Gestão  </t>
  </si>
  <si>
    <t>13.2</t>
  </si>
  <si>
    <t xml:space="preserve">Conta de Captação Operacional </t>
  </si>
  <si>
    <t>13.3</t>
  </si>
  <si>
    <t xml:space="preserve">Conta de Projetos Incentivados </t>
  </si>
  <si>
    <t>13.4</t>
  </si>
  <si>
    <t xml:space="preserve">Conta de Recurso de Reserva </t>
  </si>
  <si>
    <t>13.5</t>
  </si>
  <si>
    <t>Conta de Recurso de Contingência</t>
  </si>
  <si>
    <t>13.6</t>
  </si>
  <si>
    <t>Demais Saldos (especificar)</t>
  </si>
  <si>
    <t>Classificação</t>
  </si>
  <si>
    <t>Nome</t>
  </si>
  <si>
    <t>Saldo anterior</t>
  </si>
  <si>
    <t>Débito</t>
  </si>
  <si>
    <t>Crédito</t>
  </si>
  <si>
    <t>Saldo atual</t>
  </si>
  <si>
    <t>Centro de Custo - 1204 - FÁBRICAS 01/2016</t>
  </si>
  <si>
    <t>ATIVO</t>
  </si>
  <si>
    <t>1.01</t>
  </si>
  <si>
    <t/>
  </si>
  <si>
    <t>ATIVO CIRCULANTE</t>
  </si>
  <si>
    <t>1.01.01</t>
  </si>
  <si>
    <t>DISPONIBILIDADES</t>
  </si>
  <si>
    <t>1.01.01.01</t>
  </si>
  <si>
    <t>1.01.01.01.01</t>
  </si>
  <si>
    <t>CAIXA</t>
  </si>
  <si>
    <t>1.01.01.01.01.002</t>
  </si>
  <si>
    <t>CAIXA - FÁBRICA DE CULTURA 01/2016</t>
  </si>
  <si>
    <t>1.01.01.01.02</t>
  </si>
  <si>
    <t>BANCOS CONTA MOVIMENTO RECURSOS LIVRES</t>
  </si>
  <si>
    <t>1.01.01.01.02.105</t>
  </si>
  <si>
    <t>BB - C/C 90817-7 FC 01/2016</t>
  </si>
  <si>
    <t>1.01.01.01.02.106</t>
  </si>
  <si>
    <t>BB - C/C 90818-5 FC 01/2016 RESERVA</t>
  </si>
  <si>
    <t>1.01.01.01.02.107</t>
  </si>
  <si>
    <t>BB - C/C 90819-3 FC 01/2016 CONTINGÊNCIA</t>
  </si>
  <si>
    <t>1.01.01.01.02.108</t>
  </si>
  <si>
    <t>BB - C/C 90820-7 FC 01/2016</t>
  </si>
  <si>
    <t>1.01.01.01.04</t>
  </si>
  <si>
    <t>APLICAÇÕES FINANCEIRAS RECURSOS LIVRES</t>
  </si>
  <si>
    <t>1.01.01.01.04.216</t>
  </si>
  <si>
    <t>BB APLIC.90817-7 FC 01/2016</t>
  </si>
  <si>
    <t>1.01.01.01.04.217</t>
  </si>
  <si>
    <t>BB APLIC.90818-5 FC 01/2016</t>
  </si>
  <si>
    <t>1.01.01.01.04.218</t>
  </si>
  <si>
    <t>BB APLIC.90819-3 FC 01/2016</t>
  </si>
  <si>
    <t>1.01.01.01.04.219</t>
  </si>
  <si>
    <t>BB APLIC.90820-7 FC 01/2016</t>
  </si>
  <si>
    <t>1.01.01.01.06</t>
  </si>
  <si>
    <t>CARTÃO DE CRÉDITO</t>
  </si>
  <si>
    <t>1.01.01.01.06.002</t>
  </si>
  <si>
    <t>BB - Cartão de Crédito 90817-7 Fábricas</t>
  </si>
  <si>
    <t>1.01.02</t>
  </si>
  <si>
    <t>REALIZÁVEIS A CURTO PRAZO</t>
  </si>
  <si>
    <t>1.01.02.02</t>
  </si>
  <si>
    <t>ADIANTAMENTOS</t>
  </si>
  <si>
    <t>1.01.02.02.01</t>
  </si>
  <si>
    <t>1.01.02.02.01.001</t>
  </si>
  <si>
    <t>ADIANTAMENTO SALARIAL</t>
  </si>
  <si>
    <t>1.01.02.02.01.002</t>
  </si>
  <si>
    <t>ADIANTAMENTO DE FÉRIAS</t>
  </si>
  <si>
    <t>1.01.02.02.01.003</t>
  </si>
  <si>
    <t>ADIANTAMENTO DE 13º SALÁRIO</t>
  </si>
  <si>
    <t>1.01.02.02.01.004</t>
  </si>
  <si>
    <t>ADIANTAMENTO DE RESCISÃO</t>
  </si>
  <si>
    <t>1.01.02.02.01.006</t>
  </si>
  <si>
    <t>ADIANTAMENTO A FORNECEDOR</t>
  </si>
  <si>
    <t>1.01.02.02.01.510</t>
  </si>
  <si>
    <t>OUTROS ADIANTAMENTOS</t>
  </si>
  <si>
    <t>1.01.02.50</t>
  </si>
  <si>
    <t>DESPESAS ANTECIPADAS</t>
  </si>
  <si>
    <t>1.01.02.50.01</t>
  </si>
  <si>
    <t>1.01.02.50.01.001</t>
  </si>
  <si>
    <t>PRÊMIOS DE SEGUROS A APROPRIAR</t>
  </si>
  <si>
    <t>1.02</t>
  </si>
  <si>
    <t>ATIVO NÃO CIRCULANTE</t>
  </si>
  <si>
    <t>1.02.01</t>
  </si>
  <si>
    <t>REALIZÁVEL A LONGO PRAZO</t>
  </si>
  <si>
    <t>1.02.01.01</t>
  </si>
  <si>
    <t>DEPÓSITOS E CAUÇÕES</t>
  </si>
  <si>
    <t>1.02.01.01.01</t>
  </si>
  <si>
    <t>1.02.01.01.01.001</t>
  </si>
  <si>
    <t>DEPÓSITO RECURSAL</t>
  </si>
  <si>
    <t>1.02.03</t>
  </si>
  <si>
    <t>ATIVO PERMANENTE</t>
  </si>
  <si>
    <t>1.02.03.01</t>
  </si>
  <si>
    <t>IMOBILIZADOS VINCULADOS</t>
  </si>
  <si>
    <t>1.02.03.01.01</t>
  </si>
  <si>
    <t>1.02.03.01.01.005</t>
  </si>
  <si>
    <t>EQUIP.SOM/LUZ/IMAGEM</t>
  </si>
  <si>
    <t>1.02.03.01.01.010</t>
  </si>
  <si>
    <t>MÁQUINAS E EQUIPAMENTOS</t>
  </si>
  <si>
    <t>1.02.03.01.01.011</t>
  </si>
  <si>
    <t>MÓVEIS E UTENSÍLIOS</t>
  </si>
  <si>
    <t>1.02.03.01.01.012</t>
  </si>
  <si>
    <t>EQUIP.PROCESSAMENTOS DE DADOS</t>
  </si>
  <si>
    <t>1.02.03.01.01.601</t>
  </si>
  <si>
    <t>EQUIP.GINÁSTICA/CIRCO</t>
  </si>
  <si>
    <t>1.02.03.02</t>
  </si>
  <si>
    <t>DEPRECIAÇÕES ACUMULADAS</t>
  </si>
  <si>
    <t>1.02.03.02.01</t>
  </si>
  <si>
    <t>1.02.03.02.01.004</t>
  </si>
  <si>
    <t>DEPR ACUM MÁQUINAS E EQUIPAMENTOS</t>
  </si>
  <si>
    <t>1.02.03.02.01.005</t>
  </si>
  <si>
    <t>DEPR ACUM MÓVEIS E UTENSÍLIOS</t>
  </si>
  <si>
    <t>1.02.03.02.01.006</t>
  </si>
  <si>
    <t>DEPR ACUM EQUIP.PROCESSAMENTO DE DADOS</t>
  </si>
  <si>
    <t>1.02.03.02.01.512</t>
  </si>
  <si>
    <t>DEPR ACUM EQUIP.SOM/LUZ/IMAGEM</t>
  </si>
  <si>
    <t>1.02.03.02.01.527</t>
  </si>
  <si>
    <t>DEPR ACUM EQUIP.GINÁSTICA/CIRCO</t>
  </si>
  <si>
    <t>1.02.03.06</t>
  </si>
  <si>
    <t>IMOBILIZADOS PRÓPRIOS</t>
  </si>
  <si>
    <t>1.02.03.06.01</t>
  </si>
  <si>
    <t>1.02.03.06.01.001</t>
  </si>
  <si>
    <t>1.02.03.06.01.002</t>
  </si>
  <si>
    <t>EQUIP.DE TELECOMUNICAÇÕES</t>
  </si>
  <si>
    <t>1.02.03.06.01.004</t>
  </si>
  <si>
    <t>INSTALAÇÕES</t>
  </si>
  <si>
    <t>1.02.03.06.01.005</t>
  </si>
  <si>
    <t>1.02.03.06.01.006</t>
  </si>
  <si>
    <t>1.02.03.06.01.009</t>
  </si>
  <si>
    <t>BENFEITORIAS IMÓVEIS DE TERCEIROS</t>
  </si>
  <si>
    <t>1.02.03.06.01.010</t>
  </si>
  <si>
    <t>INSTRUMENTOS MUSICAIS/ORQUESTRA</t>
  </si>
  <si>
    <t>1.02.03.06.01.011</t>
  </si>
  <si>
    <t>EQUIP.DE SEGURANÇA</t>
  </si>
  <si>
    <t>1.02.03.06.01.012</t>
  </si>
  <si>
    <t>1.02.03.06.01.013</t>
  </si>
  <si>
    <t>EQUIP.PARA ACERVO</t>
  </si>
  <si>
    <t>1.02.03.07</t>
  </si>
  <si>
    <t>DEPRECIAÇÃO IMOBILIZADOS PRÓPRIOS</t>
  </si>
  <si>
    <t>1.02.03.07.01</t>
  </si>
  <si>
    <t>1.02.03.07.01.001</t>
  </si>
  <si>
    <t>DEPR ACUM INSTALAÇÕES</t>
  </si>
  <si>
    <t>1.02.03.07.01.002</t>
  </si>
  <si>
    <t>1.02.03.07.01.003</t>
  </si>
  <si>
    <t>1.02.03.07.01.004</t>
  </si>
  <si>
    <t>1.02.03.07.01.009</t>
  </si>
  <si>
    <t>DEPR ACUM INSTRUMENTOS MUSICAIS/ORQUESTRA</t>
  </si>
  <si>
    <t>1.02.03.07.01.010</t>
  </si>
  <si>
    <t>DEPR ACUM EQUIP.DE SEGURANÇA</t>
  </si>
  <si>
    <t>1.02.03.07.01.011</t>
  </si>
  <si>
    <t>DEPR ACUM BENF.IMÓVEIS TERCEIROS</t>
  </si>
  <si>
    <t>1.02.03.07.01.012</t>
  </si>
  <si>
    <t>DEPR ACUM EQUIP.DE TELECOMUNICAÇÕES</t>
  </si>
  <si>
    <t>1.02.03.07.01.013</t>
  </si>
  <si>
    <t>1.02.03.07.01.015</t>
  </si>
  <si>
    <t>DEPR ACUM EQUIP.PARA ACERVO</t>
  </si>
  <si>
    <t>1.02.03.08</t>
  </si>
  <si>
    <t>INTANGÍVEIS</t>
  </si>
  <si>
    <t>1.02.03.08.01</t>
  </si>
  <si>
    <t>1.02.03.08.01.001</t>
  </si>
  <si>
    <t>SOFTWARE</t>
  </si>
  <si>
    <t>1.02.03.09</t>
  </si>
  <si>
    <t>AMORTIZAÇÃO IMOBILIZADOS PRÓPRIOS</t>
  </si>
  <si>
    <t>1.02.03.09.01</t>
  </si>
  <si>
    <t>AMORTIZAÇÃO IMOBILIZADO PRÓPRIO</t>
  </si>
  <si>
    <t>1.02.03.09.01.001</t>
  </si>
  <si>
    <t>AMORT ACUM SOFTWARE</t>
  </si>
  <si>
    <t>PASSIVO</t>
  </si>
  <si>
    <t>2.01</t>
  </si>
  <si>
    <t>PASSIVO CIRCULANTE</t>
  </si>
  <si>
    <t>2.01.01</t>
  </si>
  <si>
    <t>EXIGÍVEIS A CURTO PRAZO</t>
  </si>
  <si>
    <t>2.01.01.02</t>
  </si>
  <si>
    <t>OBRIGAÇÕES TRABALHISTAS</t>
  </si>
  <si>
    <t>2.01.01.02.01</t>
  </si>
  <si>
    <t>2.01.01.02.01.001</t>
  </si>
  <si>
    <t>SALÁRIOS A PAGAR</t>
  </si>
  <si>
    <t>2.01.01.02.01.002</t>
  </si>
  <si>
    <t>PROVISÃO DE FÉRIAS E ENCARGOS</t>
  </si>
  <si>
    <t>2.01.01.02.01.003</t>
  </si>
  <si>
    <t>PROVISÃO DE 13 SALÁRIOS E ENCARGOS</t>
  </si>
  <si>
    <t>2.01.01.02.01.004</t>
  </si>
  <si>
    <t>PENSÃO ALIMENTÍCIA A PAGAR</t>
  </si>
  <si>
    <t>2.01.01.02.01.005</t>
  </si>
  <si>
    <t>AUTÔNOMO A PAGAR</t>
  </si>
  <si>
    <t>2.01.01.02.01.510</t>
  </si>
  <si>
    <t>OUTRAS OBRIGAÇÕES TRABALHISTAS A RECOLHER</t>
  </si>
  <si>
    <t>2.01.01.03</t>
  </si>
  <si>
    <t>ENCARGOS SOCIAIS E PREVIDÊNCIA A RECOLHER</t>
  </si>
  <si>
    <t>2.01.01.03.01</t>
  </si>
  <si>
    <t>2.01.01.03.01.001</t>
  </si>
  <si>
    <t>INSS SOBRE FOLHA A RECOLHER</t>
  </si>
  <si>
    <t>2.01.01.03.01.002</t>
  </si>
  <si>
    <t>FGTS SOBRE FOLHA A RECOLHER</t>
  </si>
  <si>
    <t>2.01.01.03.01.004</t>
  </si>
  <si>
    <t>PIS SOBRE FOLHA A RECOLHER</t>
  </si>
  <si>
    <t>2.01.01.03.01.511</t>
  </si>
  <si>
    <t>INSS (AUTÔNOMOS) A RECOLHER</t>
  </si>
  <si>
    <t>2.01.01.04</t>
  </si>
  <si>
    <t>OBRIGAÇÕES TRIBUTÁRIAS A RECOLHER</t>
  </si>
  <si>
    <t>2.01.01.04.01</t>
  </si>
  <si>
    <t>2.01.01.04.01.008</t>
  </si>
  <si>
    <t>IRRF 0561 (FUNCIONÁRIOS) A RECOLHER</t>
  </si>
  <si>
    <t>2.01.01.04.01.009</t>
  </si>
  <si>
    <t>IRRF 0588 (AUTÔNOMOS) A RECOLHER</t>
  </si>
  <si>
    <t>2.01.01.04.01.011</t>
  </si>
  <si>
    <t>IRRF 1708 (P.JURÍDICA) A RECOLHER</t>
  </si>
  <si>
    <t>2.01.01.04.01.012</t>
  </si>
  <si>
    <t>PIS/COFINS/CSLL 5952 A RECOLHER</t>
  </si>
  <si>
    <t>2.01.01.04.01.013</t>
  </si>
  <si>
    <t>INSS RET FONTE FORNECEDORES A RECOLHER</t>
  </si>
  <si>
    <t>2.01.01.04.01.014</t>
  </si>
  <si>
    <t>ISS RET FONTE FORNECEDORES A RECOLHER</t>
  </si>
  <si>
    <t>2.01.01.04.01.016</t>
  </si>
  <si>
    <t>ISS (AUTÔNOMOS)A RECOLHER</t>
  </si>
  <si>
    <t>2.01.01.04.01.510</t>
  </si>
  <si>
    <t>COFINS SOBRE APLICAÇÃO FINANCEIRA</t>
  </si>
  <si>
    <t>2.01.01.04.02</t>
  </si>
  <si>
    <t>PROVISÕES TRIBUTÁRIAS</t>
  </si>
  <si>
    <t>2.01.01.04.02.001</t>
  </si>
  <si>
    <t>PROVISÃO ISS SOBRE REPASSE</t>
  </si>
  <si>
    <t>2.01.01.05</t>
  </si>
  <si>
    <t>OUTRAS OBRIGAÇÕES</t>
  </si>
  <si>
    <t>2.01.01.05.01</t>
  </si>
  <si>
    <t>2.01.01.05.01.001</t>
  </si>
  <si>
    <t>FORNECEDOR A PAGAR</t>
  </si>
  <si>
    <t>2.01.03</t>
  </si>
  <si>
    <t>SECRETARIA DA CULTURA DO ESTADO DE SP</t>
  </si>
  <si>
    <t>2.01.03.01</t>
  </si>
  <si>
    <t>2.01.03.01.01</t>
  </si>
  <si>
    <t>2.01.03.01.01.008</t>
  </si>
  <si>
    <t>FÁBRICA DE CULTURA CG 01/2016</t>
  </si>
  <si>
    <t>2.02</t>
  </si>
  <si>
    <t>PASSIVO NÃO CIRCULANTE</t>
  </si>
  <si>
    <t>2.02.02</t>
  </si>
  <si>
    <t>EXIGÍVEIS A LONGO PRAZO</t>
  </si>
  <si>
    <t>2.02.02.01</t>
  </si>
  <si>
    <t>SECRETARIA CULTURA - ATIVO IMOBILIZADO</t>
  </si>
  <si>
    <t>2.02.02.01.01</t>
  </si>
  <si>
    <t>2.02.02.01.01.009</t>
  </si>
  <si>
    <t>SECRETARIA CULTURA-ATIVO IMOB FC 01/2016</t>
  </si>
  <si>
    <t>2.02.02.02</t>
  </si>
  <si>
    <t>RECEITA DIFERIDA</t>
  </si>
  <si>
    <t>2.02.02.02.01</t>
  </si>
  <si>
    <t>2.02.02.02.01.001</t>
  </si>
  <si>
    <t>PATROCÍNIO/REFORMAS</t>
  </si>
  <si>
    <t>2.02.02.03</t>
  </si>
  <si>
    <t>PASSIVOS CONTIGENTES A LONGO PRAZO</t>
  </si>
  <si>
    <t>2.02.02.03.01</t>
  </si>
  <si>
    <t>2.02.02.03.01.002</t>
  </si>
  <si>
    <t>CONTINGÊNCIAS TRABALHISTAS</t>
  </si>
  <si>
    <t>2.02.02.03.01.004</t>
  </si>
  <si>
    <t>CONTINGÊNCIAS CÍVEIS</t>
  </si>
  <si>
    <t>CUSTOS E DESPESAS</t>
  </si>
  <si>
    <t>3.01</t>
  </si>
  <si>
    <t>GESTÃO OPERACIONAL</t>
  </si>
  <si>
    <t>3.01.01</t>
  </si>
  <si>
    <t>RH - SALÁRIOS, ENCARGOS E BENEFÍCIOS</t>
  </si>
  <si>
    <t>3.01.01.01</t>
  </si>
  <si>
    <t>DIRETORIA</t>
  </si>
  <si>
    <t>3.01.01.01.01</t>
  </si>
  <si>
    <t>ÁREA MEIO</t>
  </si>
  <si>
    <t>3.01.01.01.01.001</t>
  </si>
  <si>
    <t>SALÁRIOS</t>
  </si>
  <si>
    <t>3.01.01.01.01.002</t>
  </si>
  <si>
    <t>FÉRIAS</t>
  </si>
  <si>
    <t>3.01.01.01.01.003</t>
  </si>
  <si>
    <t>13º SALÁRIOS</t>
  </si>
  <si>
    <t>3.01.01.01.01.006</t>
  </si>
  <si>
    <t>INSS - FOLHA</t>
  </si>
  <si>
    <t>3.01.01.01.01.007</t>
  </si>
  <si>
    <t>FGTS - FOLHA</t>
  </si>
  <si>
    <t>3.01.01.01.01.009</t>
  </si>
  <si>
    <t>PIS - FOLHA</t>
  </si>
  <si>
    <t>3.01.01.01.01.012</t>
  </si>
  <si>
    <t>MEDICINA OCUPACIONAL</t>
  </si>
  <si>
    <t>3.01.01.01.01.013</t>
  </si>
  <si>
    <t>VALE REFEIÇÃO/ALIMENTAÇÃO</t>
  </si>
  <si>
    <t>3.01.01.01.01.015</t>
  </si>
  <si>
    <t>OUTROS BENEFÍCIOS</t>
  </si>
  <si>
    <t>3.01.01.01.02</t>
  </si>
  <si>
    <t>ÁREA FIM</t>
  </si>
  <si>
    <t>3.01.01.01.02.001</t>
  </si>
  <si>
    <t>3.01.01.01.02.002</t>
  </si>
  <si>
    <t>3.01.01.01.02.003</t>
  </si>
  <si>
    <t>3.01.01.01.02.006</t>
  </si>
  <si>
    <t>3.01.01.01.02.007</t>
  </si>
  <si>
    <t>3.01.01.01.02.012</t>
  </si>
  <si>
    <t>3.01.01.01.02.013</t>
  </si>
  <si>
    <t>3.01.01.02</t>
  </si>
  <si>
    <t>DEMAIS FUNCIONÁRIOS</t>
  </si>
  <si>
    <t>3.01.01.02.01</t>
  </si>
  <si>
    <t>3.01.01.02.01.001</t>
  </si>
  <si>
    <t>3.01.01.02.01.002</t>
  </si>
  <si>
    <t>3.01.01.02.01.003</t>
  </si>
  <si>
    <t>3.01.01.02.01.004</t>
  </si>
  <si>
    <t>RESCISÕES</t>
  </si>
  <si>
    <t>3.01.01.02.01.006</t>
  </si>
  <si>
    <t>3.01.01.02.01.007</t>
  </si>
  <si>
    <t>3.01.01.02.01.009</t>
  </si>
  <si>
    <t>3.01.01.02.01.011</t>
  </si>
  <si>
    <t>ASSISTÊNCIA MÉDICA/ODONTOLÓGICA</t>
  </si>
  <si>
    <t>3.01.01.02.01.012</t>
  </si>
  <si>
    <t>3.01.01.02.01.013</t>
  </si>
  <si>
    <t>3.01.01.02.01.014</t>
  </si>
  <si>
    <t>VALE TRANSPORTE</t>
  </si>
  <si>
    <t>3.01.01.02.01.015</t>
  </si>
  <si>
    <t>3.01.01.02.01.019</t>
  </si>
  <si>
    <t>AUXÍLIO PREVIDENCIÁRIO</t>
  </si>
  <si>
    <t>3.01.01.02.02</t>
  </si>
  <si>
    <t>3.01.01.02.02.001</t>
  </si>
  <si>
    <t>3.01.01.02.02.002</t>
  </si>
  <si>
    <t>3.01.01.02.02.003</t>
  </si>
  <si>
    <t>3.01.01.02.02.004</t>
  </si>
  <si>
    <t>3.01.01.02.02.005</t>
  </si>
  <si>
    <t>3.01.01.02.02.006</t>
  </si>
  <si>
    <t>3.01.01.02.02.007</t>
  </si>
  <si>
    <t>3.01.01.02.02.009</t>
  </si>
  <si>
    <t>3.01.01.02.02.011</t>
  </si>
  <si>
    <t>3.01.01.02.02.012</t>
  </si>
  <si>
    <t>3.01.01.02.02.013</t>
  </si>
  <si>
    <t>3.01.01.02.02.014</t>
  </si>
  <si>
    <t>3.01.01.02.02.015</t>
  </si>
  <si>
    <t>3.01.01.04</t>
  </si>
  <si>
    <t>MONITORES APRENDIZES</t>
  </si>
  <si>
    <t>3.01.01.04.01</t>
  </si>
  <si>
    <t>3.01.01.04.01.001</t>
  </si>
  <si>
    <t>3.01.01.04.01.002</t>
  </si>
  <si>
    <t>3.01.01.04.01.003</t>
  </si>
  <si>
    <t>3.01.01.04.01.004</t>
  </si>
  <si>
    <t>3.01.01.04.01.005</t>
  </si>
  <si>
    <t>3.01.01.04.01.006</t>
  </si>
  <si>
    <t>3.01.01.04.01.007</t>
  </si>
  <si>
    <t>3.01.01.04.01.009</t>
  </si>
  <si>
    <t>3.01.01.04.01.011</t>
  </si>
  <si>
    <t>3.01.01.04.01.012</t>
  </si>
  <si>
    <t>3.01.01.04.01.013</t>
  </si>
  <si>
    <t>3.01.01.04.01.014</t>
  </si>
  <si>
    <t>3.01.02</t>
  </si>
  <si>
    <t>PRESTADORES DE SERVIÇOS</t>
  </si>
  <si>
    <t>3.01.02.01</t>
  </si>
  <si>
    <t>3.01.02.01.01</t>
  </si>
  <si>
    <t>3.01.02.01.01.024</t>
  </si>
  <si>
    <t>CONTÁBIL</t>
  </si>
  <si>
    <t>3.01.02.01.01.026</t>
  </si>
  <si>
    <t>JURÍDICA</t>
  </si>
  <si>
    <t>3.01.02.01.01.027</t>
  </si>
  <si>
    <t>AUDITORIA</t>
  </si>
  <si>
    <t>3.01.02.01.01.030</t>
  </si>
  <si>
    <t>SERVIÇOS PRESTADOS - CIEE</t>
  </si>
  <si>
    <t>3.01.02.01.01.082</t>
  </si>
  <si>
    <t>LIMPEZA</t>
  </si>
  <si>
    <t>3.01.02.01.01.101</t>
  </si>
  <si>
    <t>OUTROS SERVIÇO (BILH., SIST.INGR., DIREITO DE USO)</t>
  </si>
  <si>
    <t>3.01.02.01.01.122</t>
  </si>
  <si>
    <t>VIGILÂNCIA</t>
  </si>
  <si>
    <t>3.01.02.01.01.133</t>
  </si>
  <si>
    <t>INFORMÁTICA</t>
  </si>
  <si>
    <t>3.01.02.01.01.134</t>
  </si>
  <si>
    <t>ADMINISTRAÇÃO/RH</t>
  </si>
  <si>
    <t>3.02</t>
  </si>
  <si>
    <t>CUSTOS ADMINISTRATIVOS</t>
  </si>
  <si>
    <t>3.02.01</t>
  </si>
  <si>
    <t>3.02.01.01</t>
  </si>
  <si>
    <t>3.02.01.01.01</t>
  </si>
  <si>
    <t>LOCAÇÕES</t>
  </si>
  <si>
    <t>3.02.01.01.01.002</t>
  </si>
  <si>
    <t>LOCAÇÃO DE VEÍCULOS</t>
  </si>
  <si>
    <t>3.02.01.01.02</t>
  </si>
  <si>
    <t>UTILIDADES PÚBLICAS (ÁGUA,LUZ,TELEFONE)</t>
  </si>
  <si>
    <t>3.02.01.01.02.001</t>
  </si>
  <si>
    <t>ENERGIA ELÉTRICA</t>
  </si>
  <si>
    <t>3.02.01.01.02.002</t>
  </si>
  <si>
    <t>INTERNET</t>
  </si>
  <si>
    <t>3.02.01.01.02.003</t>
  </si>
  <si>
    <t>ÁGUA E ESGOTO</t>
  </si>
  <si>
    <t>3.02.01.01.02.004</t>
  </si>
  <si>
    <t>TELEFONE</t>
  </si>
  <si>
    <t>3.02.01.01.03</t>
  </si>
  <si>
    <t>UNIFORMES E EPIS</t>
  </si>
  <si>
    <t>3.02.01.01.03.001</t>
  </si>
  <si>
    <t>EPIS</t>
  </si>
  <si>
    <t>3.02.01.01.03.002</t>
  </si>
  <si>
    <t>UNIFORMES</t>
  </si>
  <si>
    <t>3.02.01.01.05</t>
  </si>
  <si>
    <t>MATERIAL DE CONSUMO, ESCRITÓRIO E LIMPEZA</t>
  </si>
  <si>
    <t>3.02.01.01.05.001</t>
  </si>
  <si>
    <t>MATERIAL DE LIMPEZA</t>
  </si>
  <si>
    <t>3.02.01.01.05.048</t>
  </si>
  <si>
    <t>COPA</t>
  </si>
  <si>
    <t>3.02.01.01.05.050</t>
  </si>
  <si>
    <t>MATERIAL E EQUIP.DE IMPRESSORA-TONER</t>
  </si>
  <si>
    <t>3.02.01.01.05.093</t>
  </si>
  <si>
    <t>CARIMBOS</t>
  </si>
  <si>
    <t>3.02.01.01.05.103</t>
  </si>
  <si>
    <t>PAPELARIA</t>
  </si>
  <si>
    <t>3.02.01.01.05.104</t>
  </si>
  <si>
    <t>3.02.01.01.06</t>
  </si>
  <si>
    <t>DESPESAS TRIBUTÁRIAS E FINANCEIRAS</t>
  </si>
  <si>
    <t>3.02.01.01.06.051</t>
  </si>
  <si>
    <t>3.02.01.01.06.127</t>
  </si>
  <si>
    <t>TARIFA BANCÁRIA</t>
  </si>
  <si>
    <t>3.02.01.01.06.128</t>
  </si>
  <si>
    <t>IRRF SOBRE APLICAÇÃO FINANCEIRA</t>
  </si>
  <si>
    <t>3.02.01.01.06.136</t>
  </si>
  <si>
    <t>ANUIDADE CARTÃO DE CRÉDITO</t>
  </si>
  <si>
    <t>3.02.01.01.07</t>
  </si>
  <si>
    <t>DESPESAS DIVERSAS (CORREIO,XEROX,MOTOBOY)</t>
  </si>
  <si>
    <t>3.02.01.01.07.025</t>
  </si>
  <si>
    <t>MEDICAMENTOS</t>
  </si>
  <si>
    <t>3.02.01.01.07.036</t>
  </si>
  <si>
    <t>CARTÓRIO</t>
  </si>
  <si>
    <t>3.02.01.01.07.037</t>
  </si>
  <si>
    <t>CHAVEIRO</t>
  </si>
  <si>
    <t>3.02.01.01.07.041</t>
  </si>
  <si>
    <t>TREINAMENTO TÉCNICO</t>
  </si>
  <si>
    <t>3.02.01.01.07.044</t>
  </si>
  <si>
    <t>ESTACIONAMENTO</t>
  </si>
  <si>
    <t>3.02.01.01.07.056</t>
  </si>
  <si>
    <t>DEDETIZAÇÃO</t>
  </si>
  <si>
    <t>3.02.01.01.07.085</t>
  </si>
  <si>
    <t>FRETES E CARRETOS</t>
  </si>
  <si>
    <t>3.02.01.01.07.086</t>
  </si>
  <si>
    <t>LOCAÇÃO DE EQUIPAMENTOS</t>
  </si>
  <si>
    <t>3.02.01.01.07.093</t>
  </si>
  <si>
    <t>MATERIAIS DIVERSOS</t>
  </si>
  <si>
    <t>3.02.01.01.07.097</t>
  </si>
  <si>
    <t>MOTOBOY</t>
  </si>
  <si>
    <t>3.02.01.01.07.129</t>
  </si>
  <si>
    <t>TRANSPORTE</t>
  </si>
  <si>
    <t>3.02.01.01.07.131</t>
  </si>
  <si>
    <t>LICENÇA DE USO DE SISTEMAS</t>
  </si>
  <si>
    <t>3.02.01.01.07.135</t>
  </si>
  <si>
    <t>TAXI/UBER</t>
  </si>
  <si>
    <t>3.02.01.01.07.154</t>
  </si>
  <si>
    <t>OUTROS</t>
  </si>
  <si>
    <t>3.02.01.01.08</t>
  </si>
  <si>
    <t>INVESTIMENTOS</t>
  </si>
  <si>
    <t>3.02.01.01.08.001</t>
  </si>
  <si>
    <t>BENS DURÁVEIS</t>
  </si>
  <si>
    <t>3.02.01.01.08.126</t>
  </si>
  <si>
    <t>CONSERVAÇÃO E MANUTENÇÃO DE IMOBILIZADO</t>
  </si>
  <si>
    <t>3.02.01.01.08.175</t>
  </si>
  <si>
    <t>CONSERVAÇÃO E MANUTENÇÃO DE BENS DURÁVEIS</t>
  </si>
  <si>
    <t>3.02.01.01.08.177</t>
  </si>
  <si>
    <t>PRESTAÇÃO DE SERVIÇO</t>
  </si>
  <si>
    <t>3.03</t>
  </si>
  <si>
    <t>PRGR DE EDIFICAÇÕES:CONSERV/MANUT E SEGUR</t>
  </si>
  <si>
    <t>3.03.01</t>
  </si>
  <si>
    <t>3.03.01.01</t>
  </si>
  <si>
    <t>3.03.01.01.01</t>
  </si>
  <si>
    <t>CONSERVAÇÃO E MANUTENÇÃO DAS EDIFICAÇÕES</t>
  </si>
  <si>
    <t>3.03.01.01.01.001</t>
  </si>
  <si>
    <t>MATERIAL AUXILIAR</t>
  </si>
  <si>
    <t>3.03.01.01.01.003</t>
  </si>
  <si>
    <t>CONSERVAÇÃO E MANUTENÇÃO DE AR CONDICIONADO</t>
  </si>
  <si>
    <t>3.03.01.01.01.004</t>
  </si>
  <si>
    <t>LIMPEZA CAIXA D'ÁGUA/CALHAS/RESERVATÓRIOS</t>
  </si>
  <si>
    <t>3.03.01.01.01.078</t>
  </si>
  <si>
    <t>JARDIM - MANUTENÇÃO E REPAROS</t>
  </si>
  <si>
    <t>3.03.01.01.01.089</t>
  </si>
  <si>
    <t>MANUTENÇÃO DE ELEVADOR</t>
  </si>
  <si>
    <t>3.03.01.01.01.094</t>
  </si>
  <si>
    <t>MATERIAL ELÉTRICO</t>
  </si>
  <si>
    <t>3.03.01.01.01.107</t>
  </si>
  <si>
    <t>PREDIAL - MANUTENÇÃO E REPAROS</t>
  </si>
  <si>
    <t>3.03.01.01.01.116</t>
  </si>
  <si>
    <t>RECARGA DE EXTINTORES</t>
  </si>
  <si>
    <t>3.03.01.01.01.132</t>
  </si>
  <si>
    <t>MATERIAL HIDRÁULICO</t>
  </si>
  <si>
    <t>3.03.01.01.02</t>
  </si>
  <si>
    <t>SIST DE MONITORAMENTO DE SEGURANÇA E AVCB</t>
  </si>
  <si>
    <t>3.03.01.01.02.136</t>
  </si>
  <si>
    <t>SISTEMA DE MONITORAMENTO DE SEG E AVCB</t>
  </si>
  <si>
    <t>3.03.01.01.06</t>
  </si>
  <si>
    <t>SEGUROS (PREDIAL, INCÊNDIO E ETC)</t>
  </si>
  <si>
    <t>3.03.01.01.06.123</t>
  </si>
  <si>
    <t>SEGUROS ( PREDIAL, INCÊNDIO E ETC )</t>
  </si>
  <si>
    <t>3.03.01.01.07</t>
  </si>
  <si>
    <t>OUTRAS DESPESAS</t>
  </si>
  <si>
    <t>3.03.01.01.07.015</t>
  </si>
  <si>
    <t>3.03.01.01.08</t>
  </si>
  <si>
    <t>3.03.01.01.08.001</t>
  </si>
  <si>
    <t>3.03.01.01.08.011</t>
  </si>
  <si>
    <t>PRESTAÇÃO DE SERVIÇOS</t>
  </si>
  <si>
    <t>3.03.01.01.08.017</t>
  </si>
  <si>
    <t>PROJETOS/OBRAS CIVIS</t>
  </si>
  <si>
    <t>3.03.01.01.08.142</t>
  </si>
  <si>
    <t>3.04</t>
  </si>
  <si>
    <t>PROGR DE ACERVO:CONSERV, DOCUM.E PESQUISA</t>
  </si>
  <si>
    <t>3.04.01</t>
  </si>
  <si>
    <t>3.04.01.02</t>
  </si>
  <si>
    <t>ACERVO BIBLIOTECA</t>
  </si>
  <si>
    <t>3.04.01.02.01</t>
  </si>
  <si>
    <t>AQUISIÇÃO DE ACERVO</t>
  </si>
  <si>
    <t>3.04.01.02.01.001</t>
  </si>
  <si>
    <t>LIVROS/DVD</t>
  </si>
  <si>
    <t>3.04.01.02.02</t>
  </si>
  <si>
    <t>PROGRAMAÇÃO CULTURAL</t>
  </si>
  <si>
    <t>3.04.01.02.02.001</t>
  </si>
  <si>
    <t>FORMAÇÃO CONTINUADA/EVENTOS</t>
  </si>
  <si>
    <t>3.04.01.02.05</t>
  </si>
  <si>
    <t>OUTRAS DESPESAS (EVENTO)</t>
  </si>
  <si>
    <t>3.04.01.02.05.001</t>
  </si>
  <si>
    <t>3.04.01.02.06</t>
  </si>
  <si>
    <t>3.04.01.02.06.005</t>
  </si>
  <si>
    <t>3.04.01.02.06.006</t>
  </si>
  <si>
    <t>MATERIAL DE INFORMÁTICA</t>
  </si>
  <si>
    <t>3.04.01.02.06.009</t>
  </si>
  <si>
    <t>3.04.01.02.06.010</t>
  </si>
  <si>
    <t>3.04.01.02.06.011</t>
  </si>
  <si>
    <t>LICENÇA DE USO</t>
  </si>
  <si>
    <t>3.05</t>
  </si>
  <si>
    <t>PRGR DE EXPOSIÇÕES E PROGRAMAÇÃO CULTURAL</t>
  </si>
  <si>
    <t>3.05.01</t>
  </si>
  <si>
    <t>3.05.01.01</t>
  </si>
  <si>
    <t>3.05.01.01.02</t>
  </si>
  <si>
    <t>3.05.01.01.02.002</t>
  </si>
  <si>
    <t>PROGRAMA CULTURAL FÁBRICA ABERTA</t>
  </si>
  <si>
    <t>3.05.01.01.03</t>
  </si>
  <si>
    <t>OUTRAS DESPESAS (TRANSPORTES E LANCHES)</t>
  </si>
  <si>
    <t>3.05.01.01.03.055</t>
  </si>
  <si>
    <t>OUTRAS DESPESAS (TRANSPORTES)</t>
  </si>
  <si>
    <t>3.05.01.01.03.100</t>
  </si>
  <si>
    <t>LANCHES</t>
  </si>
  <si>
    <t>3.05.01.01.05</t>
  </si>
  <si>
    <t>3.05.01.01.05.002</t>
  </si>
  <si>
    <t>3.05.01.01.05.004</t>
  </si>
  <si>
    <t>3.05.01.01.05.007</t>
  </si>
  <si>
    <t>3.06</t>
  </si>
  <si>
    <t>PROG DE SERV. EDUCATIVO E PROJ ESPECIAIS</t>
  </si>
  <si>
    <t>3.06.01</t>
  </si>
  <si>
    <t>3.06.01.01</t>
  </si>
  <si>
    <t>3.06.01.01.02</t>
  </si>
  <si>
    <t>PROJETO ESPETÁCULO</t>
  </si>
  <si>
    <t>3.06.01.01.02.055</t>
  </si>
  <si>
    <t>PRODUÇÃO</t>
  </si>
  <si>
    <t>3.06.01.01.04</t>
  </si>
  <si>
    <t>ATELIÊS E TRILHAS(MUSICANDO, CIRCO, DANÇA ARTESÃ)</t>
  </si>
  <si>
    <t>3.06.01.01.04.003</t>
  </si>
  <si>
    <t>PJ</t>
  </si>
  <si>
    <t>3.06.01.01.04.092</t>
  </si>
  <si>
    <t>RPA</t>
  </si>
  <si>
    <t>3.06.01.01.05</t>
  </si>
  <si>
    <t>PESQUISAS DE PÚBLICO E QUALIDADE</t>
  </si>
  <si>
    <t>3.06.01.01.05.003</t>
  </si>
  <si>
    <t>PESQUISA DE PÚBLICO E QUALIDADE</t>
  </si>
  <si>
    <t>3.06.01.01.06</t>
  </si>
  <si>
    <t>OUTRAS DESPESAS (LANCHES, MATERIAIS, LIVROS)</t>
  </si>
  <si>
    <t>3.06.01.01.06.001</t>
  </si>
  <si>
    <t>MATERIAL PARA INSTRUMENTOS MUSICAIS</t>
  </si>
  <si>
    <t>3.06.01.01.06.002</t>
  </si>
  <si>
    <t>3.06.01.01.06.003</t>
  </si>
  <si>
    <t>LANCHES-APRENDIZES</t>
  </si>
  <si>
    <t>3.06.01.01.06.005</t>
  </si>
  <si>
    <t>MATERIAL DE CONSUMO ATELIÊ</t>
  </si>
  <si>
    <t>3.06.01.01.06.006</t>
  </si>
  <si>
    <t>LAVAGEM DE UNIFORME</t>
  </si>
  <si>
    <t>3.06.01.01.06.008</t>
  </si>
  <si>
    <t>TRANSPORTES-SAÍDAS PEDAGÓGICAS</t>
  </si>
  <si>
    <t>3.06.01.01.06.010</t>
  </si>
  <si>
    <t>FORMAÇÃO CONTINUADA EDUCADORES</t>
  </si>
  <si>
    <t>3.06.01.01.06.012</t>
  </si>
  <si>
    <t>LANCHES-SAÍDAS PEDAGÓGICAS</t>
  </si>
  <si>
    <t>3.06.01.01.07</t>
  </si>
  <si>
    <t>3.06.01.01.07.001</t>
  </si>
  <si>
    <t>3.06.01.01.07.004</t>
  </si>
  <si>
    <t>MATERIAIS AUXILIARES (INSTRUMENTOS MUSICAIS)</t>
  </si>
  <si>
    <t>3.06.01.01.07.005</t>
  </si>
  <si>
    <t>MATERIAIS AUXILIARES (CIRCO E DANÇA)</t>
  </si>
  <si>
    <t>3.06.01.01.07.007</t>
  </si>
  <si>
    <t>CONSERV. E MANUT.DE INSTRUMENTOS MUSICAIS</t>
  </si>
  <si>
    <t>3.06.01.01.07.013</t>
  </si>
  <si>
    <t>3.06.01.01.07.015</t>
  </si>
  <si>
    <t>3.08</t>
  </si>
  <si>
    <t>PROGRAMA DE COMUNICAÇÃO</t>
  </si>
  <si>
    <t>3.08.01</t>
  </si>
  <si>
    <t>3.08.01.01</t>
  </si>
  <si>
    <t>3.08.01.01.01</t>
  </si>
  <si>
    <t>PLANO DE COMUNICAÇÃO E SITE</t>
  </si>
  <si>
    <t>3.08.01.01.01.038</t>
  </si>
  <si>
    <t>CLIPPING</t>
  </si>
  <si>
    <t>3.08.01.01.01.090</t>
  </si>
  <si>
    <t>MANUTENÇÃO WEBSITE</t>
  </si>
  <si>
    <t>3.08.01.01.02</t>
  </si>
  <si>
    <t>PROJ.GRÁFICOS E MATERIAIS DE COMUNICAÇÃO</t>
  </si>
  <si>
    <t>3.08.01.01.02.040</t>
  </si>
  <si>
    <t>COMUNICAÇÃO VISUAL</t>
  </si>
  <si>
    <t>3.08.01.01.02.052</t>
  </si>
  <si>
    <t>CRIAÇÃO GRÁFICA/ARTE</t>
  </si>
  <si>
    <t>3.08.01.01.02.071</t>
  </si>
  <si>
    <t>FOLHETOS IMPRESSÃO</t>
  </si>
  <si>
    <t>3.08.01.01.02.113</t>
  </si>
  <si>
    <t>CARTUCHO DE TINTA</t>
  </si>
  <si>
    <t>3.08.01.01.02.114</t>
  </si>
  <si>
    <t>PAPEL PARA IMPRESSORA/PRODUÇÃO E DIVULGAÇÃO</t>
  </si>
  <si>
    <t>3.08.01.01.02.115</t>
  </si>
  <si>
    <t>MATERIAL PARA DIVULGAÇÃO</t>
  </si>
  <si>
    <t>3.08.01.01.02.135</t>
  </si>
  <si>
    <t>CONSERVAÇÃO E MANUTENÇÃO IMOBILIZADO</t>
  </si>
  <si>
    <t>3.08.01.01.03</t>
  </si>
  <si>
    <t>ASSES DE IMPRENSA E CUSTOS DE PUBLICIDADE</t>
  </si>
  <si>
    <t>3.08.01.01.03.023</t>
  </si>
  <si>
    <t>ANÚNCIOS E PUBLICAÇÕES EM JORNAIS</t>
  </si>
  <si>
    <t>3.08.01.01.04</t>
  </si>
  <si>
    <t>3.08.01.01.04.001</t>
  </si>
  <si>
    <t>3.15</t>
  </si>
  <si>
    <t>DEPRECIAÇÃO E AMORTIZAÇÃO</t>
  </si>
  <si>
    <t>3.15.01</t>
  </si>
  <si>
    <t>3.15.01.01</t>
  </si>
  <si>
    <t>3.15.01.01.01</t>
  </si>
  <si>
    <t>3.15.01.01.01.001</t>
  </si>
  <si>
    <t>DEPRECIAÇÃO</t>
  </si>
  <si>
    <t>3.15.01.01.01.002</t>
  </si>
  <si>
    <t>AMORTIZAÇÃO</t>
  </si>
  <si>
    <t>3.20</t>
  </si>
  <si>
    <t>CONTINGÊNCIAS</t>
  </si>
  <si>
    <t>3.20.01</t>
  </si>
  <si>
    <t>3.20.01.01</t>
  </si>
  <si>
    <t>3.20.01.01.01</t>
  </si>
  <si>
    <t>3.20.01.01.01.001</t>
  </si>
  <si>
    <t>3.20.01.01.01.002</t>
  </si>
  <si>
    <t>3.21</t>
  </si>
  <si>
    <t>BAIXA DE IMOBILIZADO</t>
  </si>
  <si>
    <t>3.21.01</t>
  </si>
  <si>
    <t>3.21.01.01</t>
  </si>
  <si>
    <t>3.21.01.01.01</t>
  </si>
  <si>
    <t>3.21.01.01.01.001</t>
  </si>
  <si>
    <t>3.22</t>
  </si>
  <si>
    <t>VOLUNTÁRIOS/SERVIÇOS GRATUITOS</t>
  </si>
  <si>
    <t>3.22.01</t>
  </si>
  <si>
    <t>3.22.01.01</t>
  </si>
  <si>
    <t>3.22.01.01.01</t>
  </si>
  <si>
    <t>3.22.01.01.01.001</t>
  </si>
  <si>
    <t>SERVIÇOS VOLUNTÁRIOS</t>
  </si>
  <si>
    <t>3.22.01.01.01.002</t>
  </si>
  <si>
    <t>SERVIÇOS P.J - OUTROS</t>
  </si>
  <si>
    <t>3.22.01.01.01.004</t>
  </si>
  <si>
    <t>DOAÇÕES P.J</t>
  </si>
  <si>
    <t>RECEITAS</t>
  </si>
  <si>
    <t>4.01</t>
  </si>
  <si>
    <t>4.01.01</t>
  </si>
  <si>
    <t>4.01.01.01</t>
  </si>
  <si>
    <t>SECRETARIA DE ESTADO DA CULTURA</t>
  </si>
  <si>
    <t>4.01.01.01.01</t>
  </si>
  <si>
    <t>4.01.01.01.01.007</t>
  </si>
  <si>
    <t>4.01.01.02</t>
  </si>
  <si>
    <t>CAPTAÇÃO DE RECURSOS PRÓPRIOS</t>
  </si>
  <si>
    <t>4.01.01.02.04</t>
  </si>
  <si>
    <t>RECEITA - CAPTAÇÃO/PARCERIAS</t>
  </si>
  <si>
    <t>4.01.01.02.04.001</t>
  </si>
  <si>
    <t>RECEITA DE CAPTAÇÃO/PARCERIAS</t>
  </si>
  <si>
    <t>4.01.01.03</t>
  </si>
  <si>
    <t>RECEITA FINANCEIRA</t>
  </si>
  <si>
    <t>4.01.01.03.01</t>
  </si>
  <si>
    <t>4.01.01.03.01.002</t>
  </si>
  <si>
    <t>RENDIMENTOS DE APLICAÇÕES FINANCEIRAS</t>
  </si>
  <si>
    <t>4.01.01.03.01.003</t>
  </si>
  <si>
    <t>DESCONTOS OBTIDOS</t>
  </si>
  <si>
    <t>4.01.01.04</t>
  </si>
  <si>
    <t>RECEITAS NÃO OPERACIONAIS</t>
  </si>
  <si>
    <t>4.01.01.04.01</t>
  </si>
  <si>
    <t>RECUPERAÇÃO DE DESPESAS</t>
  </si>
  <si>
    <t>4.01.01.04.01.001</t>
  </si>
  <si>
    <t>DESPESAS RECUPERADAS</t>
  </si>
  <si>
    <t>4.01.01.13</t>
  </si>
  <si>
    <t>RECEITAS OPERACIONAIS</t>
  </si>
  <si>
    <t>4.01.01.13.01</t>
  </si>
  <si>
    <t>OUTRAS RECEITAS</t>
  </si>
  <si>
    <t>4.01.01.13.01.001</t>
  </si>
  <si>
    <t>OUTRAS RECEITAS OPERACIONAIS</t>
  </si>
  <si>
    <t>4.01.01.13.01.002</t>
  </si>
  <si>
    <t>RECEITA ATUALIZAÇÃO JUDICIAL</t>
  </si>
  <si>
    <t>4.01.01.14</t>
  </si>
  <si>
    <t>4.01.01.14.01</t>
  </si>
  <si>
    <t>4.01.01.14.01.001</t>
  </si>
  <si>
    <t>2.01.01.05.01.004</t>
  </si>
  <si>
    <t>SEGUROS A PAGAR</t>
  </si>
  <si>
    <t>2.01.01.03.01.003</t>
  </si>
  <si>
    <t>CONTRIBUIÇÕES SINDICAIS A RECOLHER</t>
  </si>
  <si>
    <t>1.02.01.01.01.510</t>
  </si>
  <si>
    <t>OUTROS CRÉDITOS</t>
  </si>
  <si>
    <t>2.01.01.06</t>
  </si>
  <si>
    <t>2.01.01.06.01</t>
  </si>
  <si>
    <t>2.01.01.06.01.001</t>
  </si>
  <si>
    <t>ADIANTAMENTO DE CLIENTE</t>
  </si>
  <si>
    <t>BB APLIC.90817-7 FC 01/2016 CP CORP 10 MI</t>
  </si>
  <si>
    <t>BB APLIC.90820-7 FC 01/2016 RENDA FIXA</t>
  </si>
  <si>
    <t>1.01.02.02.01.512</t>
  </si>
  <si>
    <t>ADIANTAMENTO PENSÃO ALIMENTÍCIA</t>
  </si>
  <si>
    <t>1.02.03.06.01.026</t>
  </si>
  <si>
    <t>OBRAS EM PROPRIEDADE DE TERCEIROS EM ANDAMENTO</t>
  </si>
  <si>
    <t>2.02.02.01.01.012</t>
  </si>
  <si>
    <t>CONTRATO DE OBRAS EM PROP. DE TERC. A PAG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</si>
</sst>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7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7"/>
      <color rgb="FF0000FF"/>
      <name val="Arial"/>
      <family val="2"/>
    </font>
    <font>
      <sz val="11"/>
      <color rgb="FF0000FF"/>
      <name val="Calibri"/>
      <family val="2"/>
      <scheme val="minor"/>
    </font>
    <font>
      <sz val="7"/>
      <color rgb="FF00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1" fillId="0" borderId="0">
      <alignment horizontal="left" vertical="top"/>
    </xf>
    <xf numFmtId="0" fontId="13" fillId="0" borderId="0">
      <alignment horizontal="left" vertical="top"/>
    </xf>
    <xf numFmtId="0" fontId="14" fillId="0" borderId="0">
      <alignment horizontal="left" vertical="top"/>
    </xf>
    <xf numFmtId="0" fontId="16" fillId="0" borderId="0">
      <alignment horizontal="left" vertical="top"/>
    </xf>
    <xf numFmtId="0" fontId="18" fillId="0" borderId="0">
      <alignment horizontal="left" vertical="top"/>
    </xf>
    <xf numFmtId="0" fontId="14" fillId="0" borderId="0">
      <alignment horizontal="left" vertical="top"/>
    </xf>
    <xf numFmtId="0" fontId="23" fillId="0" borderId="0">
      <alignment horizontal="right" vertical="top"/>
    </xf>
    <xf numFmtId="0" fontId="11" fillId="0" borderId="0">
      <alignment horizontal="right" vertical="top"/>
    </xf>
    <xf numFmtId="0" fontId="13" fillId="0" borderId="0">
      <alignment horizontal="right" vertical="top"/>
    </xf>
    <xf numFmtId="0" fontId="16" fillId="0" borderId="0">
      <alignment horizontal="right" vertical="top"/>
    </xf>
    <xf numFmtId="0" fontId="24" fillId="0" borderId="0">
      <alignment horizontal="left" vertical="top"/>
    </xf>
    <xf numFmtId="0" fontId="25" fillId="0" borderId="0">
      <alignment horizontal="left" vertical="top"/>
    </xf>
    <xf numFmtId="0" fontId="26" fillId="0" borderId="0">
      <alignment horizontal="right" vertical="top"/>
    </xf>
    <xf numFmtId="0" fontId="26" fillId="0" borderId="0">
      <alignment horizontal="right" vertical="top"/>
    </xf>
    <xf numFmtId="0" fontId="25" fillId="0" borderId="0">
      <alignment horizontal="center"/>
    </xf>
    <xf numFmtId="0" fontId="18" fillId="0" borderId="0">
      <alignment horizontal="left" vertical="center"/>
    </xf>
    <xf numFmtId="0" fontId="18" fillId="0" borderId="0">
      <alignment horizontal="right" vertical="center"/>
    </xf>
    <xf numFmtId="0" fontId="26" fillId="0" borderId="0">
      <alignment horizontal="center" vertical="top"/>
    </xf>
  </cellStyleXfs>
  <cellXfs count="154">
    <xf numFmtId="0" fontId="0" fillId="0" borderId="0" xfId="0"/>
    <xf numFmtId="0" fontId="3" fillId="2" borderId="1" xfId="4" applyFont="1" applyFill="1" applyBorder="1" applyAlignment="1">
      <alignment vertical="center"/>
    </xf>
    <xf numFmtId="0" fontId="4" fillId="0" borderId="1" xfId="4" applyFont="1" applyBorder="1" applyAlignment="1" applyProtection="1">
      <alignment vertical="center" wrapText="1" readingOrder="1"/>
      <protection locked="0"/>
    </xf>
    <xf numFmtId="0" fontId="3" fillId="2" borderId="1" xfId="4" applyFont="1" applyFill="1" applyBorder="1" applyAlignment="1">
      <alignment vertical="center" wrapText="1"/>
    </xf>
    <xf numFmtId="41" fontId="9" fillId="2" borderId="1" xfId="2" applyNumberFormat="1" applyFont="1" applyFill="1" applyBorder="1" applyAlignment="1">
      <alignment horizontal="center" vertical="center" wrapText="1"/>
    </xf>
    <xf numFmtId="165" fontId="6" fillId="2" borderId="1" xfId="6" applyNumberFormat="1" applyFont="1" applyFill="1" applyBorder="1" applyAlignment="1">
      <alignment horizontal="center" vertical="center" wrapText="1"/>
    </xf>
    <xf numFmtId="165" fontId="6" fillId="2" borderId="1" xfId="3" applyNumberFormat="1" applyFont="1" applyFill="1" applyBorder="1" applyAlignment="1">
      <alignment horizontal="center" vertical="center" wrapText="1"/>
    </xf>
    <xf numFmtId="9" fontId="6" fillId="2" borderId="1" xfId="3" applyFont="1" applyFill="1" applyBorder="1" applyAlignment="1">
      <alignment horizontal="center" vertical="center" wrapText="1"/>
    </xf>
    <xf numFmtId="3" fontId="9" fillId="2" borderId="1" xfId="2" applyNumberFormat="1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vertical="center"/>
    </xf>
    <xf numFmtId="164" fontId="6" fillId="0" borderId="1" xfId="1" applyNumberFormat="1" applyFont="1" applyBorder="1" applyAlignment="1">
      <alignment vertical="center"/>
    </xf>
    <xf numFmtId="43" fontId="4" fillId="0" borderId="1" xfId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0" xfId="7" quotePrefix="1" applyFont="1">
      <alignment horizontal="left" vertical="top"/>
    </xf>
    <xf numFmtId="0" fontId="12" fillId="0" borderId="0" xfId="7" quotePrefix="1" applyFont="1" applyAlignment="1">
      <alignment vertical="top"/>
    </xf>
    <xf numFmtId="0" fontId="12" fillId="0" borderId="0" xfId="7" applyFont="1" applyAlignment="1">
      <alignment vertical="top"/>
    </xf>
    <xf numFmtId="0" fontId="12" fillId="0" borderId="0" xfId="8" quotePrefix="1" applyFont="1">
      <alignment horizontal="left" vertical="top"/>
    </xf>
    <xf numFmtId="0" fontId="12" fillId="0" borderId="0" xfId="8" quotePrefix="1" applyFont="1" applyAlignment="1">
      <alignment vertical="top"/>
    </xf>
    <xf numFmtId="0" fontId="12" fillId="0" borderId="0" xfId="8" applyFont="1" applyAlignment="1">
      <alignment vertical="top"/>
    </xf>
    <xf numFmtId="0" fontId="15" fillId="0" borderId="0" xfId="9" quotePrefix="1" applyFont="1">
      <alignment horizontal="left" vertical="top"/>
    </xf>
    <xf numFmtId="0" fontId="15" fillId="0" borderId="0" xfId="9" quotePrefix="1" applyFont="1" applyAlignment="1">
      <alignment vertical="top"/>
    </xf>
    <xf numFmtId="0" fontId="15" fillId="0" borderId="0" xfId="9" applyFont="1" applyAlignment="1">
      <alignment vertical="top"/>
    </xf>
    <xf numFmtId="0" fontId="17" fillId="0" borderId="0" xfId="10" quotePrefix="1" applyFont="1">
      <alignment horizontal="left" vertical="top"/>
    </xf>
    <xf numFmtId="0" fontId="17" fillId="0" borderId="0" xfId="10" quotePrefix="1" applyFont="1" applyAlignment="1">
      <alignment vertical="top"/>
    </xf>
    <xf numFmtId="0" fontId="15" fillId="0" borderId="0" xfId="11" quotePrefix="1" applyFont="1">
      <alignment horizontal="left" vertical="top"/>
    </xf>
    <xf numFmtId="0" fontId="15" fillId="0" borderId="0" xfId="11" quotePrefix="1" applyFont="1" applyAlignment="1">
      <alignment vertical="top"/>
    </xf>
    <xf numFmtId="0" fontId="4" fillId="0" borderId="0" xfId="4" applyFont="1" applyAlignment="1" applyProtection="1">
      <alignment vertical="center" wrapText="1" readingOrder="1"/>
      <protection locked="0"/>
    </xf>
    <xf numFmtId="0" fontId="3" fillId="0" borderId="0" xfId="4" applyFont="1" applyAlignment="1" applyProtection="1">
      <alignment vertical="center" wrapText="1" readingOrder="1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65" fontId="7" fillId="0" borderId="0" xfId="3" applyNumberFormat="1" applyFont="1" applyAlignment="1">
      <alignment vertical="center"/>
    </xf>
    <xf numFmtId="9" fontId="0" fillId="0" borderId="0" xfId="3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5" fontId="6" fillId="0" borderId="0" xfId="3" applyNumberFormat="1" applyFont="1" applyAlignment="1">
      <alignment vertical="center"/>
    </xf>
    <xf numFmtId="9" fontId="10" fillId="0" borderId="0" xfId="3" applyFont="1" applyAlignment="1">
      <alignment vertical="center"/>
    </xf>
    <xf numFmtId="0" fontId="3" fillId="0" borderId="1" xfId="4" applyFont="1" applyBorder="1" applyAlignment="1" applyProtection="1">
      <alignment vertical="center" wrapText="1" readingOrder="1"/>
      <protection locked="0"/>
    </xf>
    <xf numFmtId="165" fontId="6" fillId="0" borderId="1" xfId="3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43" fontId="10" fillId="0" borderId="1" xfId="1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164" fontId="10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9" fontId="6" fillId="0" borderId="1" xfId="3" applyFont="1" applyBorder="1" applyAlignment="1">
      <alignment vertical="center"/>
    </xf>
    <xf numFmtId="0" fontId="4" fillId="0" borderId="0" xfId="0" applyFont="1" applyAlignment="1">
      <alignment vertical="center"/>
    </xf>
    <xf numFmtId="43" fontId="10" fillId="0" borderId="0" xfId="0" applyNumberFormat="1" applyFont="1" applyAlignment="1">
      <alignment vertical="center"/>
    </xf>
    <xf numFmtId="43" fontId="10" fillId="0" borderId="0" xfId="1" applyFont="1" applyAlignment="1">
      <alignment vertical="center"/>
    </xf>
    <xf numFmtId="164" fontId="10" fillId="0" borderId="0" xfId="0" applyNumberFormat="1" applyFont="1" applyAlignment="1">
      <alignment vertical="center"/>
    </xf>
    <xf numFmtId="43" fontId="12" fillId="0" borderId="0" xfId="1" quotePrefix="1" applyFont="1" applyBorder="1" applyAlignment="1">
      <alignment vertical="top"/>
    </xf>
    <xf numFmtId="43" fontId="15" fillId="0" borderId="0" xfId="1" applyFont="1" applyBorder="1" applyAlignment="1">
      <alignment vertical="top"/>
    </xf>
    <xf numFmtId="43" fontId="17" fillId="0" borderId="0" xfId="1" quotePrefix="1" applyFont="1" applyBorder="1" applyAlignment="1">
      <alignment vertical="top"/>
    </xf>
    <xf numFmtId="43" fontId="17" fillId="0" borderId="0" xfId="1" applyFont="1" applyBorder="1" applyAlignment="1">
      <alignment vertical="top"/>
    </xf>
    <xf numFmtId="43" fontId="12" fillId="0" borderId="0" xfId="1" applyFont="1" applyBorder="1" applyAlignment="1">
      <alignment vertical="top"/>
    </xf>
    <xf numFmtId="43" fontId="1" fillId="0" borderId="0" xfId="1" applyFont="1" applyBorder="1" applyAlignment="1"/>
    <xf numFmtId="164" fontId="10" fillId="0" borderId="1" xfId="1" applyNumberFormat="1" applyFont="1" applyFill="1" applyBorder="1" applyAlignment="1">
      <alignment vertical="center"/>
    </xf>
    <xf numFmtId="0" fontId="21" fillId="0" borderId="1" xfId="4" applyFont="1" applyBorder="1" applyAlignment="1" applyProtection="1">
      <alignment vertical="top" wrapText="1" readingOrder="1"/>
      <protection locked="0"/>
    </xf>
    <xf numFmtId="0" fontId="22" fillId="0" borderId="0" xfId="0" applyFont="1" applyAlignment="1">
      <alignment vertical="center"/>
    </xf>
    <xf numFmtId="165" fontId="6" fillId="0" borderId="1" xfId="3" applyNumberFormat="1" applyFont="1" applyFill="1" applyBorder="1" applyAlignment="1">
      <alignment vertical="center"/>
    </xf>
    <xf numFmtId="0" fontId="12" fillId="0" borderId="0" xfId="14" applyFont="1" applyAlignment="1">
      <alignment vertical="top"/>
    </xf>
    <xf numFmtId="0" fontId="12" fillId="0" borderId="0" xfId="15" applyFont="1" applyAlignment="1">
      <alignment vertical="top"/>
    </xf>
    <xf numFmtId="0" fontId="17" fillId="0" borderId="0" xfId="16" applyFont="1" applyAlignment="1">
      <alignment vertical="top"/>
    </xf>
    <xf numFmtId="0" fontId="15" fillId="0" borderId="0" xfId="11" applyFont="1" applyAlignment="1">
      <alignment vertical="top"/>
    </xf>
    <xf numFmtId="0" fontId="15" fillId="0" borderId="0" xfId="17" quotePrefix="1" applyFont="1" applyAlignment="1">
      <alignment vertical="top"/>
    </xf>
    <xf numFmtId="0" fontId="15" fillId="0" borderId="0" xfId="17" applyFont="1" applyAlignment="1">
      <alignment vertical="top"/>
    </xf>
    <xf numFmtId="43" fontId="0" fillId="0" borderId="0" xfId="1" applyFont="1" applyBorder="1" applyAlignment="1"/>
    <xf numFmtId="43" fontId="12" fillId="0" borderId="0" xfId="15" applyNumberFormat="1" applyFont="1" applyAlignment="1">
      <alignment vertical="top"/>
    </xf>
    <xf numFmtId="165" fontId="0" fillId="0" borderId="0" xfId="3" applyNumberFormat="1" applyFont="1" applyAlignment="1">
      <alignment vertical="center"/>
    </xf>
    <xf numFmtId="165" fontId="10" fillId="0" borderId="0" xfId="3" applyNumberFormat="1" applyFont="1" applyAlignment="1">
      <alignment vertical="center"/>
    </xf>
    <xf numFmtId="165" fontId="9" fillId="2" borderId="1" xfId="3" applyNumberFormat="1" applyFont="1" applyFill="1" applyBorder="1" applyAlignment="1">
      <alignment horizontal="center" vertical="center" wrapText="1"/>
    </xf>
    <xf numFmtId="165" fontId="9" fillId="0" borderId="1" xfId="3" applyNumberFormat="1" applyFont="1" applyBorder="1" applyAlignment="1">
      <alignment horizontal="center" vertical="center"/>
    </xf>
    <xf numFmtId="0" fontId="11" fillId="0" borderId="3" xfId="7" quotePrefix="1" applyBorder="1" applyAlignment="1">
      <alignment horizontal="left" vertical="top" wrapText="1"/>
    </xf>
    <xf numFmtId="43" fontId="11" fillId="0" borderId="3" xfId="1" quotePrefix="1" applyFont="1" applyBorder="1" applyAlignment="1">
      <alignment vertical="top" wrapText="1"/>
    </xf>
    <xf numFmtId="0" fontId="0" fillId="0" borderId="0" xfId="0" applyAlignment="1">
      <alignment wrapText="1"/>
    </xf>
    <xf numFmtId="0" fontId="13" fillId="0" borderId="0" xfId="8" quotePrefix="1" applyAlignment="1">
      <alignment horizontal="left" vertical="top" wrapText="1"/>
    </xf>
    <xf numFmtId="43" fontId="13" fillId="0" borderId="4" xfId="1" quotePrefix="1" applyFont="1" applyBorder="1" applyAlignment="1">
      <alignment vertical="top" wrapText="1"/>
    </xf>
    <xf numFmtId="0" fontId="14" fillId="0" borderId="0" xfId="9" quotePrefix="1" applyAlignment="1">
      <alignment horizontal="left" vertical="top" wrapText="1"/>
    </xf>
    <xf numFmtId="43" fontId="13" fillId="0" borderId="0" xfId="1" quotePrefix="1" applyFont="1" applyAlignment="1">
      <alignment vertical="top" wrapText="1"/>
    </xf>
    <xf numFmtId="0" fontId="16" fillId="0" borderId="0" xfId="10" quotePrefix="1" applyAlignment="1">
      <alignment horizontal="left" vertical="top" wrapText="1"/>
    </xf>
    <xf numFmtId="43" fontId="16" fillId="0" borderId="0" xfId="1" quotePrefix="1" applyFont="1" applyAlignment="1">
      <alignment vertical="top" wrapText="1"/>
    </xf>
    <xf numFmtId="0" fontId="18" fillId="0" borderId="0" xfId="11" quotePrefix="1" applyAlignment="1">
      <alignment horizontal="left" vertical="top" wrapText="1"/>
    </xf>
    <xf numFmtId="0" fontId="18" fillId="0" borderId="0" xfId="11" quotePrefix="1" applyAlignment="1">
      <alignment vertical="top" wrapText="1"/>
    </xf>
    <xf numFmtId="0" fontId="18" fillId="0" borderId="0" xfId="11" applyAlignment="1">
      <alignment vertical="top" wrapText="1"/>
    </xf>
    <xf numFmtId="43" fontId="18" fillId="0" borderId="0" xfId="1" applyFont="1" applyAlignment="1">
      <alignment vertical="top" wrapText="1"/>
    </xf>
    <xf numFmtId="0" fontId="13" fillId="0" borderId="0" xfId="8" quotePrefix="1" applyAlignment="1">
      <alignment vertical="top" wrapText="1"/>
    </xf>
    <xf numFmtId="0" fontId="13" fillId="0" borderId="0" xfId="8" applyAlignment="1">
      <alignment vertical="top" wrapText="1"/>
    </xf>
    <xf numFmtId="43" fontId="13" fillId="0" borderId="0" xfId="1" applyFont="1" applyAlignment="1">
      <alignment vertical="top" wrapText="1"/>
    </xf>
    <xf numFmtId="43" fontId="16" fillId="0" borderId="3" xfId="1" quotePrefix="1" applyFont="1" applyBorder="1" applyAlignment="1">
      <alignment vertical="top" wrapText="1"/>
    </xf>
    <xf numFmtId="43" fontId="16" fillId="0" borderId="4" xfId="1" quotePrefix="1" applyFont="1" applyBorder="1" applyAlignment="1">
      <alignment vertical="top" wrapText="1"/>
    </xf>
    <xf numFmtId="0" fontId="18" fillId="0" borderId="4" xfId="11" quotePrefix="1" applyBorder="1" applyAlignment="1">
      <alignment vertical="top" wrapText="1"/>
    </xf>
    <xf numFmtId="0" fontId="18" fillId="0" borderId="4" xfId="11" applyBorder="1" applyAlignment="1">
      <alignment vertical="top" wrapText="1"/>
    </xf>
    <xf numFmtId="43" fontId="18" fillId="0" borderId="4" xfId="1" applyFont="1" applyBorder="1" applyAlignment="1">
      <alignment vertical="top" wrapText="1"/>
    </xf>
    <xf numFmtId="43" fontId="13" fillId="0" borderId="3" xfId="1" quotePrefix="1" applyFont="1" applyBorder="1" applyAlignment="1">
      <alignment vertical="top" wrapText="1"/>
    </xf>
    <xf numFmtId="0" fontId="18" fillId="0" borderId="3" xfId="11" quotePrefix="1" applyBorder="1" applyAlignment="1">
      <alignment vertical="top" wrapText="1"/>
    </xf>
    <xf numFmtId="0" fontId="18" fillId="0" borderId="3" xfId="11" applyBorder="1" applyAlignment="1">
      <alignment vertical="top" wrapText="1"/>
    </xf>
    <xf numFmtId="43" fontId="18" fillId="0" borderId="3" xfId="1" applyFont="1" applyBorder="1" applyAlignment="1">
      <alignment vertical="top" wrapText="1"/>
    </xf>
    <xf numFmtId="43" fontId="1" fillId="0" borderId="0" xfId="1" applyFont="1" applyAlignment="1">
      <alignment wrapText="1"/>
    </xf>
    <xf numFmtId="164" fontId="0" fillId="0" borderId="0" xfId="1" applyNumberFormat="1" applyFont="1" applyAlignment="1">
      <alignment vertical="center"/>
    </xf>
    <xf numFmtId="164" fontId="9" fillId="2" borderId="1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Border="1" applyAlignment="1" applyProtection="1">
      <alignment horizontal="center" vertical="center" wrapText="1" readingOrder="1"/>
      <protection locked="0"/>
    </xf>
    <xf numFmtId="164" fontId="3" fillId="2" borderId="2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 applyProtection="1">
      <alignment horizontal="center" vertical="center" wrapText="1" readingOrder="1"/>
      <protection locked="0"/>
    </xf>
    <xf numFmtId="164" fontId="4" fillId="0" borderId="0" xfId="1" applyNumberFormat="1" applyFont="1" applyBorder="1" applyAlignment="1">
      <alignment horizontal="center" vertical="center"/>
    </xf>
    <xf numFmtId="0" fontId="15" fillId="0" borderId="0" xfId="14" applyFont="1" applyAlignment="1">
      <alignment vertical="top"/>
    </xf>
    <xf numFmtId="0" fontId="15" fillId="0" borderId="0" xfId="15" applyFont="1" applyAlignment="1">
      <alignment vertical="top"/>
    </xf>
    <xf numFmtId="0" fontId="15" fillId="0" borderId="0" xfId="8" applyFont="1" applyAlignment="1">
      <alignment vertical="top"/>
    </xf>
    <xf numFmtId="4" fontId="15" fillId="0" borderId="0" xfId="15" applyNumberFormat="1" applyFont="1" applyAlignment="1">
      <alignment vertical="top"/>
    </xf>
    <xf numFmtId="164" fontId="6" fillId="0" borderId="1" xfId="1" applyNumberFormat="1" applyFont="1" applyFill="1" applyBorder="1" applyAlignment="1">
      <alignment vertical="center"/>
    </xf>
    <xf numFmtId="165" fontId="9" fillId="0" borderId="1" xfId="3" applyNumberFormat="1" applyFont="1" applyFill="1" applyBorder="1" applyAlignment="1">
      <alignment horizontal="center" vertical="center"/>
    </xf>
    <xf numFmtId="4" fontId="10" fillId="0" borderId="0" xfId="0" applyNumberFormat="1" applyFont="1" applyAlignment="1">
      <alignment vertical="center"/>
    </xf>
    <xf numFmtId="43" fontId="15" fillId="0" borderId="0" xfId="15" applyNumberFormat="1" applyFont="1" applyAlignment="1">
      <alignment vertical="top"/>
    </xf>
    <xf numFmtId="0" fontId="7" fillId="0" borderId="0" xfId="0" applyFont="1"/>
    <xf numFmtId="43" fontId="17" fillId="0" borderId="0" xfId="1" quotePrefix="1" applyFont="1" applyFill="1" applyBorder="1" applyAlignment="1">
      <alignment vertical="top"/>
    </xf>
    <xf numFmtId="43" fontId="15" fillId="0" borderId="0" xfId="1" applyFont="1" applyFill="1" applyBorder="1" applyAlignment="1">
      <alignment vertical="top"/>
    </xf>
    <xf numFmtId="43" fontId="12" fillId="0" borderId="0" xfId="1" quotePrefix="1" applyFont="1" applyFill="1" applyBorder="1" applyAlignment="1">
      <alignment vertical="top"/>
    </xf>
    <xf numFmtId="0" fontId="12" fillId="0" borderId="0" xfId="15" quotePrefix="1" applyFont="1" applyAlignment="1">
      <alignment horizontal="left" vertical="top"/>
    </xf>
    <xf numFmtId="0" fontId="12" fillId="0" borderId="0" xfId="15" quotePrefix="1" applyFont="1" applyAlignment="1">
      <alignment vertical="top"/>
    </xf>
    <xf numFmtId="0" fontId="15" fillId="0" borderId="0" xfId="10" applyFont="1" applyAlignment="1">
      <alignment vertical="top"/>
    </xf>
    <xf numFmtId="0" fontId="17" fillId="0" borderId="0" xfId="16" quotePrefix="1" applyFont="1" applyAlignment="1">
      <alignment horizontal="left" vertical="top"/>
    </xf>
    <xf numFmtId="0" fontId="17" fillId="0" borderId="0" xfId="16" quotePrefix="1" applyFont="1" applyAlignment="1">
      <alignment vertical="top"/>
    </xf>
    <xf numFmtId="0" fontId="17" fillId="0" borderId="0" xfId="11" applyFont="1" applyAlignment="1">
      <alignment vertical="top"/>
    </xf>
    <xf numFmtId="0" fontId="15" fillId="0" borderId="0" xfId="19" quotePrefix="1" applyFont="1" applyAlignment="1">
      <alignment horizontal="left" vertical="top"/>
    </xf>
    <xf numFmtId="0" fontId="15" fillId="0" borderId="0" xfId="19" quotePrefix="1" applyFont="1" applyAlignment="1">
      <alignment vertical="top"/>
    </xf>
    <xf numFmtId="0" fontId="15" fillId="0" borderId="0" xfId="19" applyFont="1" applyAlignment="1">
      <alignment vertical="top"/>
    </xf>
    <xf numFmtId="43" fontId="1" fillId="0" borderId="0" xfId="1" applyFont="1" applyFill="1" applyBorder="1" applyAlignment="1"/>
    <xf numFmtId="43" fontId="15" fillId="0" borderId="0" xfId="10" applyNumberFormat="1" applyFont="1" applyAlignment="1">
      <alignment vertical="top"/>
    </xf>
    <xf numFmtId="4" fontId="5" fillId="0" borderId="0" xfId="0" applyNumberFormat="1" applyFont="1" applyAlignment="1">
      <alignment vertical="center"/>
    </xf>
    <xf numFmtId="43" fontId="10" fillId="0" borderId="1" xfId="0" applyNumberFormat="1" applyFont="1" applyBorder="1" applyAlignment="1">
      <alignment vertical="center"/>
    </xf>
    <xf numFmtId="165" fontId="4" fillId="0" borderId="0" xfId="1" applyNumberFormat="1" applyFont="1" applyBorder="1" applyAlignment="1" applyProtection="1">
      <alignment horizontal="center" vertical="center" wrapText="1" readingOrder="1"/>
      <protection locked="0"/>
    </xf>
    <xf numFmtId="0" fontId="9" fillId="3" borderId="0" xfId="0" applyFont="1" applyFill="1" applyAlignment="1">
      <alignment horizontal="center" vertical="center"/>
    </xf>
    <xf numFmtId="0" fontId="14" fillId="0" borderId="0" xfId="9" quotePrefix="1" applyAlignment="1">
      <alignment horizontal="left" vertical="top" wrapText="1"/>
    </xf>
    <xf numFmtId="0" fontId="14" fillId="0" borderId="0" xfId="9" applyAlignment="1">
      <alignment horizontal="left" vertical="top" wrapText="1"/>
    </xf>
    <xf numFmtId="0" fontId="13" fillId="0" borderId="0" xfId="8" quotePrefix="1" applyAlignment="1">
      <alignment horizontal="left" vertical="top" wrapText="1"/>
    </xf>
    <xf numFmtId="0" fontId="13" fillId="0" borderId="0" xfId="8" applyAlignment="1">
      <alignment horizontal="left" vertical="top" wrapText="1"/>
    </xf>
    <xf numFmtId="0" fontId="16" fillId="0" borderId="0" xfId="10" quotePrefix="1" applyAlignment="1">
      <alignment horizontal="left" vertical="top" wrapText="1"/>
    </xf>
    <xf numFmtId="0" fontId="16" fillId="0" borderId="0" xfId="10" applyAlignment="1">
      <alignment horizontal="left" vertical="top" wrapText="1"/>
    </xf>
    <xf numFmtId="0" fontId="11" fillId="0" borderId="3" xfId="7" quotePrefix="1" applyBorder="1" applyAlignment="1">
      <alignment horizontal="left" vertical="top" wrapText="1"/>
    </xf>
    <xf numFmtId="0" fontId="11" fillId="0" borderId="3" xfId="7" applyBorder="1" applyAlignment="1">
      <alignment horizontal="left" vertical="top" wrapText="1"/>
    </xf>
    <xf numFmtId="0" fontId="13" fillId="0" borderId="4" xfId="8" quotePrefix="1" applyBorder="1" applyAlignment="1">
      <alignment horizontal="left" vertical="top" wrapText="1"/>
    </xf>
    <xf numFmtId="0" fontId="13" fillId="0" borderId="4" xfId="8" applyBorder="1" applyAlignment="1">
      <alignment horizontal="left" vertical="top" wrapText="1"/>
    </xf>
    <xf numFmtId="0" fontId="14" fillId="0" borderId="3" xfId="9" quotePrefix="1" applyBorder="1" applyAlignment="1">
      <alignment horizontal="left" vertical="top" wrapText="1"/>
    </xf>
    <xf numFmtId="0" fontId="14" fillId="0" borderId="3" xfId="9" applyBorder="1" applyAlignment="1">
      <alignment horizontal="left" vertical="top" wrapText="1"/>
    </xf>
    <xf numFmtId="0" fontId="16" fillId="0" borderId="3" xfId="10" quotePrefix="1" applyBorder="1" applyAlignment="1">
      <alignment horizontal="left" vertical="top" wrapText="1"/>
    </xf>
    <xf numFmtId="0" fontId="16" fillId="0" borderId="3" xfId="10" applyBorder="1" applyAlignment="1">
      <alignment horizontal="left" vertical="top" wrapText="1"/>
    </xf>
    <xf numFmtId="0" fontId="14" fillId="0" borderId="4" xfId="9" quotePrefix="1" applyBorder="1" applyAlignment="1">
      <alignment horizontal="left" vertical="top" wrapText="1"/>
    </xf>
    <xf numFmtId="0" fontId="14" fillId="0" borderId="4" xfId="9" applyBorder="1" applyAlignment="1">
      <alignment horizontal="left" vertical="top" wrapText="1"/>
    </xf>
    <xf numFmtId="0" fontId="16" fillId="0" borderId="4" xfId="10" quotePrefix="1" applyBorder="1" applyAlignment="1">
      <alignment horizontal="left" vertical="top" wrapText="1"/>
    </xf>
    <xf numFmtId="0" fontId="16" fillId="0" borderId="4" xfId="10" applyBorder="1" applyAlignment="1">
      <alignment horizontal="left" vertical="top" wrapText="1"/>
    </xf>
  </cellXfs>
  <cellStyles count="25">
    <cellStyle name="Moeda" xfId="2" builtinId="4"/>
    <cellStyle name="Normal" xfId="0" builtinId="0"/>
    <cellStyle name="Normal 2" xfId="4" xr:uid="{00000000-0005-0000-0000-000002000000}"/>
    <cellStyle name="Normal 2 2" xfId="5" xr:uid="{00000000-0005-0000-0000-000003000000}"/>
    <cellStyle name="Porcentagem" xfId="3" builtinId="5"/>
    <cellStyle name="S0" xfId="13" xr:uid="{00000000-0005-0000-0000-000005000000}"/>
    <cellStyle name="S1" xfId="9" xr:uid="{00000000-0005-0000-0000-000006000000}"/>
    <cellStyle name="S10" xfId="19" xr:uid="{00000000-0005-0000-0000-000007000000}"/>
    <cellStyle name="S11" xfId="17" xr:uid="{00000000-0005-0000-0000-000008000000}"/>
    <cellStyle name="S12" xfId="18" xr:uid="{00000000-0005-0000-0000-000009000000}"/>
    <cellStyle name="S13" xfId="20" xr:uid="{00000000-0005-0000-0000-00000A000000}"/>
    <cellStyle name="S14" xfId="21" xr:uid="{00000000-0005-0000-0000-00000B000000}"/>
    <cellStyle name="S15" xfId="22" xr:uid="{00000000-0005-0000-0000-00000C000000}"/>
    <cellStyle name="S16" xfId="23" xr:uid="{00000000-0005-0000-0000-00000D000000}"/>
    <cellStyle name="S17" xfId="24" xr:uid="{00000000-0005-0000-0000-00000E000000}"/>
    <cellStyle name="S2" xfId="12" xr:uid="{00000000-0005-0000-0000-00000F000000}"/>
    <cellStyle name="S3" xfId="7" xr:uid="{00000000-0005-0000-0000-000010000000}"/>
    <cellStyle name="S4" xfId="14" xr:uid="{00000000-0005-0000-0000-000011000000}"/>
    <cellStyle name="S5" xfId="8" xr:uid="{00000000-0005-0000-0000-000012000000}"/>
    <cellStyle name="S6" xfId="15" xr:uid="{00000000-0005-0000-0000-000013000000}"/>
    <cellStyle name="S7" xfId="10" xr:uid="{00000000-0005-0000-0000-000014000000}"/>
    <cellStyle name="S8" xfId="16" xr:uid="{00000000-0005-0000-0000-000015000000}"/>
    <cellStyle name="S9" xfId="11" xr:uid="{00000000-0005-0000-0000-000016000000}"/>
    <cellStyle name="Vírgula" xfId="1" builtinId="3"/>
    <cellStyle name="Vírgula 2" xfId="6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94"/>
  <sheetViews>
    <sheetView showGridLines="0" tabSelected="1" zoomScale="90" zoomScaleNormal="90" workbookViewId="0">
      <pane ySplit="6" topLeftCell="A7" activePane="bottomLeft" state="frozen"/>
      <selection pane="bottomLeft" activeCell="X8" sqref="X8"/>
    </sheetView>
  </sheetViews>
  <sheetFormatPr defaultColWidth="9.109375" defaultRowHeight="14.4" outlineLevelCol="1" x14ac:dyDescent="0.3"/>
  <cols>
    <col min="1" max="1" width="7.6640625" style="48" bestFit="1" customWidth="1"/>
    <col min="2" max="2" width="49.44140625" style="48" customWidth="1"/>
    <col min="3" max="3" width="11" style="108" customWidth="1" outlineLevel="1"/>
    <col min="4" max="7" width="11" style="35" hidden="1" customWidth="1" outlineLevel="1"/>
    <col min="8" max="8" width="10.5546875" style="35" hidden="1" customWidth="1" outlineLevel="1"/>
    <col min="9" max="9" width="11" style="35" hidden="1" customWidth="1" outlineLevel="1"/>
    <col min="10" max="10" width="11" style="45" hidden="1" customWidth="1" outlineLevel="1"/>
    <col min="11" max="12" width="11" style="35" hidden="1" customWidth="1" outlineLevel="1"/>
    <col min="13" max="13" width="10.5546875" style="35" hidden="1" customWidth="1" outlineLevel="1"/>
    <col min="14" max="16" width="11" style="35" hidden="1" customWidth="1" outlineLevel="1"/>
    <col min="17" max="17" width="11" style="36" hidden="1" customWidth="1" outlineLevel="1"/>
    <col min="18" max="18" width="11.44140625" style="37" hidden="1" customWidth="1" outlineLevel="1"/>
    <col min="19" max="19" width="12.44140625" style="35" hidden="1" customWidth="1"/>
    <col min="20" max="20" width="11" style="35" hidden="1" customWidth="1"/>
    <col min="21" max="21" width="12.44140625" style="35" hidden="1" customWidth="1"/>
    <col min="22" max="22" width="11" style="35" hidden="1" customWidth="1"/>
    <col min="23" max="23" width="10.88671875" style="38" hidden="1" customWidth="1"/>
    <col min="24" max="24" width="12.88671875" style="35" bestFit="1" customWidth="1"/>
    <col min="25" max="25" width="11.44140625" style="71" bestFit="1" customWidth="1"/>
    <col min="26" max="16384" width="9.109375" style="34"/>
  </cols>
  <sheetData>
    <row r="1" spans="1:25" s="14" customFormat="1" ht="12" x14ac:dyDescent="0.3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</row>
    <row r="2" spans="1:25" s="14" customFormat="1" ht="12" x14ac:dyDescent="0.3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</row>
    <row r="3" spans="1:25" s="14" customFormat="1" ht="12" x14ac:dyDescent="0.3">
      <c r="A3" s="135" t="s">
        <v>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</row>
    <row r="4" spans="1:25" ht="27.6" x14ac:dyDescent="0.3">
      <c r="A4" s="28"/>
      <c r="B4" s="29" t="s">
        <v>3</v>
      </c>
      <c r="C4" s="134"/>
      <c r="D4" s="30"/>
      <c r="E4" s="30"/>
      <c r="F4" s="30"/>
      <c r="G4" s="30"/>
      <c r="H4" s="30"/>
      <c r="I4" s="30"/>
      <c r="J4" s="100"/>
      <c r="K4" s="30"/>
      <c r="L4" s="30"/>
      <c r="M4" s="30"/>
      <c r="N4" s="30"/>
      <c r="O4" s="30"/>
      <c r="P4" s="30"/>
      <c r="Q4" s="31"/>
      <c r="R4" s="32"/>
      <c r="S4" s="30"/>
      <c r="T4" s="30"/>
      <c r="U4" s="30"/>
      <c r="V4" s="30"/>
      <c r="W4" s="33"/>
      <c r="X4" s="30"/>
      <c r="Y4" s="70"/>
    </row>
    <row r="5" spans="1:25" x14ac:dyDescent="0.3">
      <c r="A5" s="28"/>
      <c r="B5" s="28"/>
      <c r="C5" s="102"/>
    </row>
    <row r="6" spans="1:25" ht="41.4" x14ac:dyDescent="0.3">
      <c r="A6" s="28"/>
      <c r="B6" s="1" t="s">
        <v>4</v>
      </c>
      <c r="C6" s="103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5" t="s">
        <v>10</v>
      </c>
      <c r="I6" s="4" t="s">
        <v>11</v>
      </c>
      <c r="J6" s="101" t="s">
        <v>12</v>
      </c>
      <c r="K6" s="4" t="s">
        <v>13</v>
      </c>
      <c r="L6" s="4" t="s">
        <v>14</v>
      </c>
      <c r="M6" s="5" t="s">
        <v>15</v>
      </c>
      <c r="N6" s="4" t="s">
        <v>16</v>
      </c>
      <c r="O6" s="4" t="s">
        <v>17</v>
      </c>
      <c r="P6" s="4" t="s">
        <v>18</v>
      </c>
      <c r="Q6" s="4" t="s">
        <v>19</v>
      </c>
      <c r="R6" s="6" t="s">
        <v>20</v>
      </c>
      <c r="S6" s="4" t="s">
        <v>21</v>
      </c>
      <c r="T6" s="4" t="s">
        <v>22</v>
      </c>
      <c r="U6" s="4" t="s">
        <v>23</v>
      </c>
      <c r="V6" s="4" t="s">
        <v>24</v>
      </c>
      <c r="W6" s="7" t="s">
        <v>25</v>
      </c>
      <c r="X6" s="8" t="s">
        <v>26</v>
      </c>
      <c r="Y6" s="72" t="s">
        <v>27</v>
      </c>
    </row>
    <row r="7" spans="1:25" x14ac:dyDescent="0.3">
      <c r="A7" s="39" t="s">
        <v>28</v>
      </c>
      <c r="B7" s="39" t="s">
        <v>29</v>
      </c>
      <c r="C7" s="104">
        <f>C8+C9+C16</f>
        <v>49658114.140000001</v>
      </c>
      <c r="D7" s="9">
        <f>D8+D9+D16</f>
        <v>12310903.23</v>
      </c>
      <c r="E7" s="9">
        <f>E8+E9+E16</f>
        <v>4927371.3499999996</v>
      </c>
      <c r="F7" s="9">
        <f>F8+F9+F16</f>
        <v>35217.89</v>
      </c>
      <c r="G7" s="11">
        <f>SUM(D7:F7)</f>
        <v>17273492.469999999</v>
      </c>
      <c r="H7" s="40">
        <f>IF(C7=0,"-",G7/C7)</f>
        <v>0.3478483379634843</v>
      </c>
      <c r="I7" s="9">
        <f>I8+I9+I16</f>
        <v>4925822.04</v>
      </c>
      <c r="J7" s="9">
        <f>J8+J9+J16</f>
        <v>36598.76</v>
      </c>
      <c r="K7" s="9">
        <f t="shared" ref="K7" si="0">K8+K9+K16</f>
        <v>2504055.23</v>
      </c>
      <c r="L7" s="12">
        <f>SUM(I7:K7)</f>
        <v>7466476.0299999993</v>
      </c>
      <c r="M7" s="40">
        <f>IF(C7=0,"-",L7/C7)</f>
        <v>0.15035762350841458</v>
      </c>
      <c r="N7" s="9">
        <f>N8+N9+N16</f>
        <v>4662057.76</v>
      </c>
      <c r="O7" s="9">
        <f t="shared" ref="O7:P7" si="1">O8+O9+O16</f>
        <v>4485020.3</v>
      </c>
      <c r="P7" s="9">
        <f t="shared" si="1"/>
        <v>3632971.2100000004</v>
      </c>
      <c r="Q7" s="12">
        <f>SUM(N7:P7)</f>
        <v>12780049.27</v>
      </c>
      <c r="R7" s="40">
        <f>IF(C7=0,"-",Q7/C7)</f>
        <v>0.25736074539539489</v>
      </c>
      <c r="S7" s="9">
        <f t="shared" ref="S7:T7" si="2">S8+S9+S16</f>
        <v>3634881.31</v>
      </c>
      <c r="T7" s="9">
        <f t="shared" si="2"/>
        <v>3634208.54</v>
      </c>
      <c r="U7" s="9">
        <f>U8+U9+U16</f>
        <v>3634980.54</v>
      </c>
      <c r="V7" s="11">
        <f>SUM(S7:U7)</f>
        <v>10904070.390000001</v>
      </c>
      <c r="W7" s="40">
        <f>IF(C7=0,"-",V7/C7)</f>
        <v>0.21958285325250976</v>
      </c>
      <c r="X7" s="11">
        <f>G7+L7+Q7+V7</f>
        <v>48424088.159999996</v>
      </c>
      <c r="Y7" s="73">
        <f>IF(C7=0,"-",X7/C7)</f>
        <v>0.97514956011980358</v>
      </c>
    </row>
    <row r="8" spans="1:25" x14ac:dyDescent="0.3">
      <c r="A8" s="39" t="s">
        <v>30</v>
      </c>
      <c r="B8" s="39" t="s">
        <v>31</v>
      </c>
      <c r="C8" s="104">
        <v>35837236.780000001</v>
      </c>
      <c r="D8" s="11">
        <v>0</v>
      </c>
      <c r="E8" s="11">
        <v>4896743.84</v>
      </c>
      <c r="F8" s="11">
        <v>0</v>
      </c>
      <c r="G8" s="11">
        <f>SUM(D8:F8)</f>
        <v>4896743.84</v>
      </c>
      <c r="H8" s="40">
        <f>IF(C8=0,"-",G8/C8)</f>
        <v>0.13663843197678591</v>
      </c>
      <c r="I8" s="11">
        <v>4896743.84</v>
      </c>
      <c r="J8" s="11">
        <v>0</v>
      </c>
      <c r="K8" s="11">
        <v>2480000</v>
      </c>
      <c r="L8" s="12">
        <f t="shared" ref="L8:L28" si="3">SUM(I8:K8)</f>
        <v>7376743.8399999999</v>
      </c>
      <c r="M8" s="40">
        <f t="shared" ref="M8:M28" si="4">IF(C8=0,"-",L8/C8)</f>
        <v>0.2058401959192569</v>
      </c>
      <c r="N8" s="11">
        <v>4640000</v>
      </c>
      <c r="O8" s="11">
        <v>4464750</v>
      </c>
      <c r="P8" s="11">
        <v>3614750</v>
      </c>
      <c r="Q8" s="12">
        <f t="shared" ref="Q8:Q28" si="5">SUM(N8:P8)</f>
        <v>12719500</v>
      </c>
      <c r="R8" s="40">
        <f t="shared" ref="R8:R28" si="6">IF(C8=0,"-",Q8/C8)</f>
        <v>0.35492412760736292</v>
      </c>
      <c r="S8" s="11">
        <v>3614750</v>
      </c>
      <c r="T8" s="11">
        <v>3614750</v>
      </c>
      <c r="U8" s="11">
        <v>3614749.1</v>
      </c>
      <c r="V8" s="11">
        <f t="shared" ref="V8:V28" si="7">SUM(S8:U8)</f>
        <v>10844249.1</v>
      </c>
      <c r="W8" s="40">
        <f t="shared" ref="W8:W28" si="8">IF(C8=0,"-",V8/C8)</f>
        <v>0.30259724449659425</v>
      </c>
      <c r="X8" s="43">
        <f t="shared" ref="X8:X28" si="9">G8+L8+Q8+V8</f>
        <v>35837236.780000001</v>
      </c>
      <c r="Y8" s="73">
        <f t="shared" ref="Y8:Y28" si="10">IF(C8=0,"-",X8/C8)</f>
        <v>1</v>
      </c>
    </row>
    <row r="9" spans="1:25" x14ac:dyDescent="0.3">
      <c r="A9" s="39" t="s">
        <v>32</v>
      </c>
      <c r="B9" s="39" t="s">
        <v>33</v>
      </c>
      <c r="C9" s="9">
        <f t="shared" ref="C9:D9" si="11">SUM(C10:C15)</f>
        <v>1011634.1399999999</v>
      </c>
      <c r="D9" s="9">
        <f t="shared" si="11"/>
        <v>0</v>
      </c>
      <c r="E9" s="9">
        <f>SUM(E10:E15)</f>
        <v>0</v>
      </c>
      <c r="F9" s="9">
        <f>SUM(F10:F15)</f>
        <v>0</v>
      </c>
      <c r="G9" s="11">
        <f>SUM(D9:F9)</f>
        <v>0</v>
      </c>
      <c r="H9" s="40">
        <f t="shared" ref="H9:H28" si="12">IF(C9=0,"-",G9/C9)</f>
        <v>0</v>
      </c>
      <c r="I9" s="9">
        <f t="shared" ref="I9:K9" si="13">SUM(I10:I15)</f>
        <v>0</v>
      </c>
      <c r="J9" s="9">
        <f t="shared" si="13"/>
        <v>9403.0400000000009</v>
      </c>
      <c r="K9" s="9">
        <f t="shared" si="13"/>
        <v>0</v>
      </c>
      <c r="L9" s="12">
        <f t="shared" si="3"/>
        <v>9403.0400000000009</v>
      </c>
      <c r="M9" s="40">
        <f t="shared" si="4"/>
        <v>9.2949018110440613E-3</v>
      </c>
      <c r="N9" s="9">
        <f t="shared" ref="N9:P9" si="14">SUM(N10:N15)</f>
        <v>0</v>
      </c>
      <c r="O9" s="9">
        <f t="shared" si="14"/>
        <v>0</v>
      </c>
      <c r="P9" s="9">
        <f t="shared" si="14"/>
        <v>838.49</v>
      </c>
      <c r="Q9" s="12">
        <f t="shared" si="5"/>
        <v>838.49</v>
      </c>
      <c r="R9" s="40">
        <f t="shared" si="6"/>
        <v>8.2884707706681394E-4</v>
      </c>
      <c r="S9" s="9">
        <f t="shared" ref="S9:U9" si="15">SUM(S10:S15)</f>
        <v>0</v>
      </c>
      <c r="T9" s="9">
        <f t="shared" si="15"/>
        <v>0</v>
      </c>
      <c r="U9" s="9">
        <f t="shared" si="15"/>
        <v>0</v>
      </c>
      <c r="V9" s="11">
        <f t="shared" si="7"/>
        <v>0</v>
      </c>
      <c r="W9" s="40">
        <f t="shared" si="8"/>
        <v>0</v>
      </c>
      <c r="X9" s="11">
        <f t="shared" si="9"/>
        <v>10241.530000000001</v>
      </c>
      <c r="Y9" s="73">
        <f t="shared" si="10"/>
        <v>1.0123748888110875E-2</v>
      </c>
    </row>
    <row r="10" spans="1:25" x14ac:dyDescent="0.3">
      <c r="A10" s="2" t="s">
        <v>34</v>
      </c>
      <c r="B10" s="2" t="s">
        <v>35</v>
      </c>
      <c r="C10" s="105">
        <v>0</v>
      </c>
      <c r="D10" s="11">
        <v>0</v>
      </c>
      <c r="E10" s="11">
        <v>0</v>
      </c>
      <c r="F10" s="11">
        <v>0</v>
      </c>
      <c r="G10" s="11">
        <f t="shared" ref="G10:G28" si="16">SUM(D10:F10)</f>
        <v>0</v>
      </c>
      <c r="H10" s="40" t="str">
        <f t="shared" si="12"/>
        <v>-</v>
      </c>
      <c r="I10" s="11">
        <v>0</v>
      </c>
      <c r="J10" s="11">
        <v>0</v>
      </c>
      <c r="K10" s="11">
        <v>0</v>
      </c>
      <c r="L10" s="12">
        <f t="shared" si="3"/>
        <v>0</v>
      </c>
      <c r="M10" s="40" t="str">
        <f t="shared" si="4"/>
        <v>-</v>
      </c>
      <c r="N10" s="11">
        <v>0</v>
      </c>
      <c r="O10" s="11">
        <v>0</v>
      </c>
      <c r="P10" s="11">
        <v>0</v>
      </c>
      <c r="Q10" s="12">
        <f t="shared" si="5"/>
        <v>0</v>
      </c>
      <c r="R10" s="40" t="str">
        <f t="shared" si="6"/>
        <v>-</v>
      </c>
      <c r="S10" s="11">
        <v>0</v>
      </c>
      <c r="T10" s="11">
        <v>0</v>
      </c>
      <c r="U10" s="11">
        <v>0</v>
      </c>
      <c r="V10" s="11">
        <f t="shared" si="7"/>
        <v>0</v>
      </c>
      <c r="W10" s="40" t="str">
        <f t="shared" si="8"/>
        <v>-</v>
      </c>
      <c r="X10" s="11">
        <f t="shared" si="9"/>
        <v>0</v>
      </c>
      <c r="Y10" s="73" t="str">
        <f t="shared" si="10"/>
        <v>-</v>
      </c>
    </row>
    <row r="11" spans="1:25" x14ac:dyDescent="0.3">
      <c r="A11" s="2" t="s">
        <v>36</v>
      </c>
      <c r="B11" s="2" t="s">
        <v>37</v>
      </c>
      <c r="C11" s="105">
        <v>1011634.1399999999</v>
      </c>
      <c r="D11" s="11">
        <v>0</v>
      </c>
      <c r="E11" s="11">
        <v>0</v>
      </c>
      <c r="F11" s="11">
        <v>0</v>
      </c>
      <c r="G11" s="11">
        <f t="shared" si="16"/>
        <v>0</v>
      </c>
      <c r="H11" s="40">
        <f t="shared" si="12"/>
        <v>0</v>
      </c>
      <c r="I11" s="11">
        <v>0</v>
      </c>
      <c r="J11" s="11">
        <v>0</v>
      </c>
      <c r="K11" s="11">
        <v>0</v>
      </c>
      <c r="L11" s="12">
        <f t="shared" si="3"/>
        <v>0</v>
      </c>
      <c r="M11" s="40">
        <f t="shared" si="4"/>
        <v>0</v>
      </c>
      <c r="N11" s="11">
        <v>0</v>
      </c>
      <c r="O11" s="11">
        <v>0</v>
      </c>
      <c r="P11" s="11">
        <v>0</v>
      </c>
      <c r="Q11" s="12">
        <f t="shared" si="5"/>
        <v>0</v>
      </c>
      <c r="R11" s="40">
        <f t="shared" si="6"/>
        <v>0</v>
      </c>
      <c r="S11" s="11">
        <v>0</v>
      </c>
      <c r="T11" s="11">
        <v>0</v>
      </c>
      <c r="U11" s="11">
        <v>0</v>
      </c>
      <c r="V11" s="11">
        <f t="shared" si="7"/>
        <v>0</v>
      </c>
      <c r="W11" s="40">
        <f t="shared" si="8"/>
        <v>0</v>
      </c>
      <c r="X11" s="11">
        <f t="shared" si="9"/>
        <v>0</v>
      </c>
      <c r="Y11" s="73">
        <f t="shared" si="10"/>
        <v>0</v>
      </c>
    </row>
    <row r="12" spans="1:25" x14ac:dyDescent="0.3">
      <c r="A12" s="2" t="s">
        <v>38</v>
      </c>
      <c r="B12" s="2" t="s">
        <v>39</v>
      </c>
      <c r="C12" s="105">
        <v>0</v>
      </c>
      <c r="D12" s="11">
        <v>0</v>
      </c>
      <c r="E12" s="11">
        <v>0</v>
      </c>
      <c r="F12" s="11">
        <v>0</v>
      </c>
      <c r="G12" s="11">
        <f t="shared" si="16"/>
        <v>0</v>
      </c>
      <c r="H12" s="40" t="str">
        <f t="shared" si="12"/>
        <v>-</v>
      </c>
      <c r="I12" s="11">
        <v>0</v>
      </c>
      <c r="J12" s="11">
        <v>0</v>
      </c>
      <c r="K12" s="11">
        <v>0</v>
      </c>
      <c r="L12" s="12">
        <f t="shared" si="3"/>
        <v>0</v>
      </c>
      <c r="M12" s="40" t="str">
        <f t="shared" si="4"/>
        <v>-</v>
      </c>
      <c r="N12" s="11">
        <v>0</v>
      </c>
      <c r="O12" s="11">
        <v>0</v>
      </c>
      <c r="P12" s="11">
        <v>0</v>
      </c>
      <c r="Q12" s="12">
        <f t="shared" si="5"/>
        <v>0</v>
      </c>
      <c r="R12" s="40" t="str">
        <f t="shared" si="6"/>
        <v>-</v>
      </c>
      <c r="S12" s="11">
        <v>0</v>
      </c>
      <c r="T12" s="11">
        <v>0</v>
      </c>
      <c r="U12" s="11">
        <v>0</v>
      </c>
      <c r="V12" s="11">
        <f t="shared" si="7"/>
        <v>0</v>
      </c>
      <c r="W12" s="40" t="str">
        <f t="shared" si="8"/>
        <v>-</v>
      </c>
      <c r="X12" s="11">
        <f t="shared" si="9"/>
        <v>0</v>
      </c>
      <c r="Y12" s="73" t="str">
        <f t="shared" si="10"/>
        <v>-</v>
      </c>
    </row>
    <row r="13" spans="1:25" x14ac:dyDescent="0.3">
      <c r="A13" s="2" t="s">
        <v>40</v>
      </c>
      <c r="B13" s="2" t="s">
        <v>41</v>
      </c>
      <c r="C13" s="105">
        <v>0</v>
      </c>
      <c r="D13" s="11">
        <v>0</v>
      </c>
      <c r="E13" s="11">
        <v>0</v>
      </c>
      <c r="F13" s="11">
        <v>0</v>
      </c>
      <c r="G13" s="11">
        <f t="shared" si="16"/>
        <v>0</v>
      </c>
      <c r="H13" s="40" t="str">
        <f t="shared" si="12"/>
        <v>-</v>
      </c>
      <c r="I13" s="11">
        <v>0</v>
      </c>
      <c r="J13" s="11">
        <f>8569.36+833.68</f>
        <v>9403.0400000000009</v>
      </c>
      <c r="K13" s="11">
        <v>0</v>
      </c>
      <c r="L13" s="12">
        <f t="shared" si="3"/>
        <v>9403.0400000000009</v>
      </c>
      <c r="M13" s="40" t="str">
        <f t="shared" si="4"/>
        <v>-</v>
      </c>
      <c r="N13" s="11">
        <v>0</v>
      </c>
      <c r="O13" s="11">
        <v>0</v>
      </c>
      <c r="P13" s="11">
        <f>838.49</f>
        <v>838.49</v>
      </c>
      <c r="Q13" s="12">
        <f t="shared" si="5"/>
        <v>838.49</v>
      </c>
      <c r="R13" s="40" t="str">
        <f t="shared" si="6"/>
        <v>-</v>
      </c>
      <c r="S13" s="11">
        <v>0</v>
      </c>
      <c r="T13" s="11">
        <v>0</v>
      </c>
      <c r="U13" s="11">
        <v>0</v>
      </c>
      <c r="V13" s="11">
        <f t="shared" si="7"/>
        <v>0</v>
      </c>
      <c r="W13" s="40" t="str">
        <f t="shared" si="8"/>
        <v>-</v>
      </c>
      <c r="X13" s="11">
        <f t="shared" si="9"/>
        <v>10241.530000000001</v>
      </c>
      <c r="Y13" s="73" t="str">
        <f t="shared" si="10"/>
        <v>-</v>
      </c>
    </row>
    <row r="14" spans="1:25" x14ac:dyDescent="0.3">
      <c r="A14" s="2" t="s">
        <v>42</v>
      </c>
      <c r="B14" s="2" t="s">
        <v>43</v>
      </c>
      <c r="C14" s="105">
        <v>0</v>
      </c>
      <c r="D14" s="11">
        <v>0</v>
      </c>
      <c r="E14" s="11">
        <v>0</v>
      </c>
      <c r="F14" s="11">
        <v>0</v>
      </c>
      <c r="G14" s="11">
        <f t="shared" si="16"/>
        <v>0</v>
      </c>
      <c r="H14" s="40" t="str">
        <f t="shared" si="12"/>
        <v>-</v>
      </c>
      <c r="I14" s="11">
        <v>0</v>
      </c>
      <c r="J14" s="11">
        <v>0</v>
      </c>
      <c r="K14" s="11">
        <v>0</v>
      </c>
      <c r="L14" s="12">
        <f t="shared" si="3"/>
        <v>0</v>
      </c>
      <c r="M14" s="40" t="str">
        <f t="shared" si="4"/>
        <v>-</v>
      </c>
      <c r="N14" s="11">
        <v>0</v>
      </c>
      <c r="O14" s="11">
        <v>0</v>
      </c>
      <c r="P14" s="11">
        <v>0</v>
      </c>
      <c r="Q14" s="12">
        <f t="shared" si="5"/>
        <v>0</v>
      </c>
      <c r="R14" s="40" t="str">
        <f t="shared" si="6"/>
        <v>-</v>
      </c>
      <c r="S14" s="11">
        <v>0</v>
      </c>
      <c r="T14" s="11">
        <v>0</v>
      </c>
      <c r="U14" s="11">
        <v>0</v>
      </c>
      <c r="V14" s="11">
        <f t="shared" si="7"/>
        <v>0</v>
      </c>
      <c r="W14" s="40" t="str">
        <f t="shared" si="8"/>
        <v>-</v>
      </c>
      <c r="X14" s="11">
        <f>G14+L14+Q14+V14</f>
        <v>0</v>
      </c>
      <c r="Y14" s="73" t="str">
        <f t="shared" si="10"/>
        <v>-</v>
      </c>
    </row>
    <row r="15" spans="1:25" x14ac:dyDescent="0.3">
      <c r="A15" s="2" t="s">
        <v>44</v>
      </c>
      <c r="B15" s="2" t="s">
        <v>45</v>
      </c>
      <c r="C15" s="105">
        <v>0</v>
      </c>
      <c r="D15" s="11">
        <v>0</v>
      </c>
      <c r="E15" s="11">
        <v>0</v>
      </c>
      <c r="F15" s="11">
        <v>0</v>
      </c>
      <c r="G15" s="11">
        <f t="shared" si="16"/>
        <v>0</v>
      </c>
      <c r="H15" s="40" t="str">
        <f t="shared" si="12"/>
        <v>-</v>
      </c>
      <c r="I15" s="11">
        <v>0</v>
      </c>
      <c r="J15" s="11">
        <v>0</v>
      </c>
      <c r="K15" s="11">
        <v>0</v>
      </c>
      <c r="L15" s="12">
        <f t="shared" si="3"/>
        <v>0</v>
      </c>
      <c r="M15" s="40" t="str">
        <f t="shared" si="4"/>
        <v>-</v>
      </c>
      <c r="N15" s="11">
        <v>0</v>
      </c>
      <c r="O15" s="11">
        <v>0</v>
      </c>
      <c r="P15" s="11">
        <v>0</v>
      </c>
      <c r="Q15" s="12">
        <f t="shared" si="5"/>
        <v>0</v>
      </c>
      <c r="R15" s="40" t="str">
        <f t="shared" si="6"/>
        <v>-</v>
      </c>
      <c r="S15" s="11">
        <v>0</v>
      </c>
      <c r="T15" s="11">
        <v>0</v>
      </c>
      <c r="U15" s="11">
        <v>0</v>
      </c>
      <c r="V15" s="11">
        <f t="shared" si="7"/>
        <v>0</v>
      </c>
      <c r="W15" s="40" t="str">
        <f t="shared" si="8"/>
        <v>-</v>
      </c>
      <c r="X15" s="11">
        <f>G15+L15+Q15+V15</f>
        <v>0</v>
      </c>
      <c r="Y15" s="73" t="str">
        <f t="shared" si="10"/>
        <v>-</v>
      </c>
    </row>
    <row r="16" spans="1:25" x14ac:dyDescent="0.3">
      <c r="A16" s="39" t="s">
        <v>46</v>
      </c>
      <c r="B16" s="39" t="s">
        <v>47</v>
      </c>
      <c r="C16" s="9">
        <f>C17+C18</f>
        <v>12809243.220000003</v>
      </c>
      <c r="D16" s="9">
        <f>D17+D18</f>
        <v>12310903.23</v>
      </c>
      <c r="E16" s="9">
        <f>E17+E18</f>
        <v>30627.51</v>
      </c>
      <c r="F16" s="9">
        <f>F17+F18</f>
        <v>35217.89</v>
      </c>
      <c r="G16" s="11">
        <f t="shared" si="16"/>
        <v>12376748.630000001</v>
      </c>
      <c r="H16" s="40">
        <f t="shared" si="12"/>
        <v>0.96623574222365327</v>
      </c>
      <c r="I16" s="9">
        <f>I17+I18</f>
        <v>29078.2</v>
      </c>
      <c r="J16" s="9">
        <f>J17+J18</f>
        <v>27195.72</v>
      </c>
      <c r="K16" s="9">
        <f>K17+K18</f>
        <v>24055.23</v>
      </c>
      <c r="L16" s="12">
        <f t="shared" si="3"/>
        <v>80329.149999999994</v>
      </c>
      <c r="M16" s="40">
        <f>IF(C16=0,"-",L16/C16)</f>
        <v>6.271186253577905E-3</v>
      </c>
      <c r="N16" s="9">
        <f t="shared" ref="N16:P16" si="17">N17+N18</f>
        <v>22057.759999999998</v>
      </c>
      <c r="O16" s="9">
        <f t="shared" si="17"/>
        <v>20270.3</v>
      </c>
      <c r="P16" s="9">
        <f t="shared" si="17"/>
        <v>17382.72</v>
      </c>
      <c r="Q16" s="12">
        <f t="shared" si="5"/>
        <v>59710.78</v>
      </c>
      <c r="R16" s="40">
        <f t="shared" si="6"/>
        <v>4.6615384667510421E-3</v>
      </c>
      <c r="S16" s="9">
        <f t="shared" ref="S16:T16" si="18">S17+S18</f>
        <v>20131.310000000001</v>
      </c>
      <c r="T16" s="9">
        <f t="shared" si="18"/>
        <v>19458.54</v>
      </c>
      <c r="U16" s="9">
        <f>U17+U18</f>
        <v>20231.439999999999</v>
      </c>
      <c r="V16" s="11">
        <f t="shared" si="7"/>
        <v>59821.290000000008</v>
      </c>
      <c r="W16" s="40">
        <f t="shared" si="8"/>
        <v>4.67016583045255E-3</v>
      </c>
      <c r="X16" s="11">
        <f>G16+L16+Q16+V16</f>
        <v>12576609.85</v>
      </c>
      <c r="Y16" s="73">
        <f t="shared" si="10"/>
        <v>0.98183863277443473</v>
      </c>
    </row>
    <row r="17" spans="1:25" x14ac:dyDescent="0.3">
      <c r="A17" s="2" t="s">
        <v>48</v>
      </c>
      <c r="B17" s="2" t="s">
        <v>49</v>
      </c>
      <c r="C17" s="105">
        <v>12254243.220000003</v>
      </c>
      <c r="D17" s="58">
        <f>Jan!H13+Jan!H16+Jan!H7</f>
        <v>12265101.540000001</v>
      </c>
      <c r="E17" s="58">
        <v>0</v>
      </c>
      <c r="F17" s="11">
        <v>0</v>
      </c>
      <c r="G17" s="11">
        <f t="shared" si="16"/>
        <v>12265101.540000001</v>
      </c>
      <c r="H17" s="40">
        <f t="shared" si="12"/>
        <v>1.0008860865420295</v>
      </c>
      <c r="I17" s="11">
        <v>0</v>
      </c>
      <c r="J17" s="11">
        <v>0</v>
      </c>
      <c r="K17" s="11">
        <v>0</v>
      </c>
      <c r="L17" s="12">
        <f t="shared" si="3"/>
        <v>0</v>
      </c>
      <c r="M17" s="40">
        <f>IF(C17=0,"-",L17/C17)</f>
        <v>0</v>
      </c>
      <c r="N17" s="11">
        <v>0</v>
      </c>
      <c r="O17" s="11">
        <v>0</v>
      </c>
      <c r="P17" s="11">
        <v>0</v>
      </c>
      <c r="Q17" s="12">
        <f t="shared" si="5"/>
        <v>0</v>
      </c>
      <c r="R17" s="40">
        <f t="shared" si="6"/>
        <v>0</v>
      </c>
      <c r="S17" s="11">
        <v>0</v>
      </c>
      <c r="T17" s="11">
        <v>0</v>
      </c>
      <c r="U17" s="11">
        <v>0</v>
      </c>
      <c r="V17" s="11">
        <f t="shared" si="7"/>
        <v>0</v>
      </c>
      <c r="W17" s="40">
        <f t="shared" si="8"/>
        <v>0</v>
      </c>
      <c r="X17" s="11">
        <f t="shared" si="9"/>
        <v>12265101.540000001</v>
      </c>
      <c r="Y17" s="73">
        <f t="shared" si="10"/>
        <v>1.0008860865420295</v>
      </c>
    </row>
    <row r="18" spans="1:25" x14ac:dyDescent="0.3">
      <c r="A18" s="2" t="s">
        <v>50</v>
      </c>
      <c r="B18" s="2" t="s">
        <v>51</v>
      </c>
      <c r="C18" s="9">
        <f>SUM(C19:C20)</f>
        <v>555000</v>
      </c>
      <c r="D18" s="10">
        <f>SUM(D19:D20)</f>
        <v>45801.69</v>
      </c>
      <c r="E18" s="10">
        <f>SUM(E19:E20)</f>
        <v>30627.51</v>
      </c>
      <c r="F18" s="10">
        <f t="shared" ref="F18" si="19">SUM(F19:F20)</f>
        <v>35217.89</v>
      </c>
      <c r="G18" s="11">
        <f t="shared" si="16"/>
        <v>111647.09</v>
      </c>
      <c r="H18" s="40">
        <f t="shared" si="12"/>
        <v>0.20116592792792792</v>
      </c>
      <c r="I18" s="10">
        <f t="shared" ref="I18:K18" si="20">SUM(I19:I20)</f>
        <v>29078.2</v>
      </c>
      <c r="J18" s="10">
        <f t="shared" si="20"/>
        <v>27195.72</v>
      </c>
      <c r="K18" s="10">
        <f t="shared" si="20"/>
        <v>24055.23</v>
      </c>
      <c r="L18" s="12">
        <f t="shared" si="3"/>
        <v>80329.149999999994</v>
      </c>
      <c r="M18" s="40">
        <f>IF(C18=0,"-",L18/C18)</f>
        <v>0.1447372072072072</v>
      </c>
      <c r="N18" s="10">
        <f t="shared" ref="N18:P18" si="21">SUM(N19:N20)</f>
        <v>22057.759999999998</v>
      </c>
      <c r="O18" s="10">
        <f t="shared" si="21"/>
        <v>20270.3</v>
      </c>
      <c r="P18" s="10">
        <f t="shared" si="21"/>
        <v>17382.72</v>
      </c>
      <c r="Q18" s="12">
        <f t="shared" si="5"/>
        <v>59710.78</v>
      </c>
      <c r="R18" s="40">
        <f t="shared" si="6"/>
        <v>0.10758699099099099</v>
      </c>
      <c r="S18" s="10">
        <f t="shared" ref="S18:T18" si="22">SUM(S19:S20)</f>
        <v>20131.310000000001</v>
      </c>
      <c r="T18" s="10">
        <f t="shared" si="22"/>
        <v>19458.54</v>
      </c>
      <c r="U18" s="10">
        <f>SUM(U19:U20)</f>
        <v>20231.439999999999</v>
      </c>
      <c r="V18" s="11">
        <f t="shared" si="7"/>
        <v>59821.290000000008</v>
      </c>
      <c r="W18" s="40">
        <f t="shared" si="8"/>
        <v>0.10778610810810813</v>
      </c>
      <c r="X18" s="11">
        <f t="shared" si="9"/>
        <v>311508.31</v>
      </c>
      <c r="Y18" s="73">
        <f t="shared" si="10"/>
        <v>0.56127623423423423</v>
      </c>
    </row>
    <row r="19" spans="1:25" x14ac:dyDescent="0.3">
      <c r="A19" s="2" t="s">
        <v>52</v>
      </c>
      <c r="B19" s="2" t="s">
        <v>53</v>
      </c>
      <c r="C19" s="105">
        <v>555000</v>
      </c>
      <c r="D19" s="11">
        <f>Jan!J346</f>
        <v>45801.69</v>
      </c>
      <c r="E19" s="11">
        <f>Fev!J362</f>
        <v>30627.51</v>
      </c>
      <c r="F19" s="11">
        <f>Mar!L378</f>
        <v>35217.89</v>
      </c>
      <c r="G19" s="11">
        <f t="shared" si="16"/>
        <v>111647.09</v>
      </c>
      <c r="H19" s="40">
        <f t="shared" si="12"/>
        <v>0.20116592792792792</v>
      </c>
      <c r="I19" s="11">
        <f>Abr!J392</f>
        <v>28633.83</v>
      </c>
      <c r="J19" s="11">
        <f>Mai!P400</f>
        <v>27195.72</v>
      </c>
      <c r="K19" s="11">
        <f>Jun!J399</f>
        <v>24055.23</v>
      </c>
      <c r="L19" s="12">
        <f t="shared" si="3"/>
        <v>79884.78</v>
      </c>
      <c r="M19" s="40">
        <f>IF(C19=0,"-",L19/C19)</f>
        <v>0.14393654054054053</v>
      </c>
      <c r="N19" s="11">
        <f>Jul!J395</f>
        <v>22057.759999999998</v>
      </c>
      <c r="O19" s="11">
        <f>Ago!J404</f>
        <v>20260.64</v>
      </c>
      <c r="P19" s="11">
        <f>Set!L415</f>
        <v>17320.18</v>
      </c>
      <c r="Q19" s="12">
        <f t="shared" si="5"/>
        <v>59638.579999999994</v>
      </c>
      <c r="R19" s="40">
        <f t="shared" si="6"/>
        <v>0.10745690090090089</v>
      </c>
      <c r="S19" s="11">
        <f>Out!J437</f>
        <v>20131.310000000001</v>
      </c>
      <c r="T19" s="11">
        <f>Nov!J443</f>
        <v>19453.39</v>
      </c>
      <c r="U19" s="11">
        <f>Dez!J446</f>
        <v>20221.84</v>
      </c>
      <c r="V19" s="11">
        <f t="shared" si="7"/>
        <v>59806.539999999994</v>
      </c>
      <c r="W19" s="40">
        <f t="shared" si="8"/>
        <v>0.10775953153153152</v>
      </c>
      <c r="X19" s="11">
        <f t="shared" si="9"/>
        <v>310976.99</v>
      </c>
      <c r="Y19" s="73">
        <f t="shared" si="10"/>
        <v>0.56031890090090086</v>
      </c>
    </row>
    <row r="20" spans="1:25" x14ac:dyDescent="0.3">
      <c r="A20" s="2" t="s">
        <v>54</v>
      </c>
      <c r="B20" s="2" t="s">
        <v>55</v>
      </c>
      <c r="C20" s="105">
        <v>0</v>
      </c>
      <c r="D20" s="11">
        <v>0</v>
      </c>
      <c r="E20" s="11">
        <v>0</v>
      </c>
      <c r="F20" s="11">
        <v>0</v>
      </c>
      <c r="G20" s="11">
        <f t="shared" si="16"/>
        <v>0</v>
      </c>
      <c r="H20" s="40" t="str">
        <f t="shared" si="12"/>
        <v>-</v>
      </c>
      <c r="I20" s="11">
        <f>Abr!J397</f>
        <v>444.37</v>
      </c>
      <c r="J20" s="11">
        <v>0</v>
      </c>
      <c r="K20" s="11">
        <v>0</v>
      </c>
      <c r="L20" s="12">
        <f t="shared" si="3"/>
        <v>444.37</v>
      </c>
      <c r="M20" s="40" t="str">
        <f t="shared" si="4"/>
        <v>-</v>
      </c>
      <c r="N20" s="11">
        <v>0</v>
      </c>
      <c r="O20" s="11">
        <f>Ago!J409</f>
        <v>9.66</v>
      </c>
      <c r="P20" s="43">
        <f>Set!J420</f>
        <v>62.54</v>
      </c>
      <c r="Q20" s="12">
        <f t="shared" si="5"/>
        <v>72.2</v>
      </c>
      <c r="R20" s="40" t="str">
        <f t="shared" si="6"/>
        <v>-</v>
      </c>
      <c r="S20" s="11">
        <v>0</v>
      </c>
      <c r="T20" s="11">
        <f>Nov!J448</f>
        <v>5.15</v>
      </c>
      <c r="U20" s="11">
        <f>Dez!J451</f>
        <v>9.6</v>
      </c>
      <c r="V20" s="11">
        <f t="shared" si="7"/>
        <v>14.75</v>
      </c>
      <c r="W20" s="40" t="str">
        <f t="shared" si="8"/>
        <v>-</v>
      </c>
      <c r="X20" s="11">
        <f t="shared" si="9"/>
        <v>531.32000000000005</v>
      </c>
      <c r="Y20" s="73" t="str">
        <f t="shared" si="10"/>
        <v>-</v>
      </c>
    </row>
    <row r="21" spans="1:25" x14ac:dyDescent="0.3">
      <c r="A21" s="39" t="s">
        <v>56</v>
      </c>
      <c r="B21" s="39" t="s">
        <v>57</v>
      </c>
      <c r="C21" s="9">
        <f>C22</f>
        <v>0</v>
      </c>
      <c r="D21" s="9">
        <f>D22</f>
        <v>0</v>
      </c>
      <c r="E21" s="9">
        <f t="shared" ref="E21:F21" si="23">E22</f>
        <v>0</v>
      </c>
      <c r="F21" s="9">
        <f t="shared" si="23"/>
        <v>0</v>
      </c>
      <c r="G21" s="11">
        <f t="shared" si="16"/>
        <v>0</v>
      </c>
      <c r="H21" s="40" t="str">
        <f t="shared" si="12"/>
        <v>-</v>
      </c>
      <c r="I21" s="9">
        <f t="shared" ref="I21:K21" si="24">I22</f>
        <v>0</v>
      </c>
      <c r="J21" s="9">
        <f t="shared" si="24"/>
        <v>0</v>
      </c>
      <c r="K21" s="9">
        <f t="shared" si="24"/>
        <v>0</v>
      </c>
      <c r="L21" s="12">
        <f t="shared" si="3"/>
        <v>0</v>
      </c>
      <c r="M21" s="40" t="str">
        <f t="shared" si="4"/>
        <v>-</v>
      </c>
      <c r="N21" s="9">
        <f t="shared" ref="N21:P21" si="25">N22</f>
        <v>0</v>
      </c>
      <c r="O21" s="9">
        <f t="shared" si="25"/>
        <v>0</v>
      </c>
      <c r="P21" s="9">
        <f t="shared" si="25"/>
        <v>0</v>
      </c>
      <c r="Q21" s="12">
        <f t="shared" si="5"/>
        <v>0</v>
      </c>
      <c r="R21" s="40" t="str">
        <f t="shared" si="6"/>
        <v>-</v>
      </c>
      <c r="S21" s="9">
        <f t="shared" ref="S21:U21" si="26">S22</f>
        <v>0</v>
      </c>
      <c r="T21" s="9">
        <f t="shared" si="26"/>
        <v>0</v>
      </c>
      <c r="U21" s="9">
        <f t="shared" si="26"/>
        <v>0</v>
      </c>
      <c r="V21" s="11">
        <f t="shared" si="7"/>
        <v>0</v>
      </c>
      <c r="W21" s="40" t="str">
        <f t="shared" si="8"/>
        <v>-</v>
      </c>
      <c r="X21" s="11">
        <f t="shared" si="9"/>
        <v>0</v>
      </c>
      <c r="Y21" s="73" t="str">
        <f t="shared" si="10"/>
        <v>-</v>
      </c>
    </row>
    <row r="22" spans="1:25" x14ac:dyDescent="0.3">
      <c r="A22" s="39" t="s">
        <v>58</v>
      </c>
      <c r="B22" s="39" t="s">
        <v>59</v>
      </c>
      <c r="C22" s="104">
        <v>0</v>
      </c>
      <c r="D22" s="11">
        <v>0</v>
      </c>
      <c r="E22" s="11">
        <v>0</v>
      </c>
      <c r="F22" s="11">
        <v>0</v>
      </c>
      <c r="G22" s="11">
        <f t="shared" si="16"/>
        <v>0</v>
      </c>
      <c r="H22" s="40" t="str">
        <f t="shared" si="12"/>
        <v>-</v>
      </c>
      <c r="I22" s="11">
        <v>0</v>
      </c>
      <c r="J22" s="11">
        <v>0</v>
      </c>
      <c r="K22" s="11">
        <v>0</v>
      </c>
      <c r="L22" s="12">
        <f t="shared" si="3"/>
        <v>0</v>
      </c>
      <c r="M22" s="40" t="str">
        <f t="shared" si="4"/>
        <v>-</v>
      </c>
      <c r="N22" s="11">
        <v>0</v>
      </c>
      <c r="O22" s="11">
        <v>0</v>
      </c>
      <c r="P22" s="11">
        <v>0</v>
      </c>
      <c r="Q22" s="12">
        <f t="shared" si="5"/>
        <v>0</v>
      </c>
      <c r="R22" s="40" t="str">
        <f t="shared" si="6"/>
        <v>-</v>
      </c>
      <c r="S22" s="11">
        <v>0</v>
      </c>
      <c r="T22" s="11">
        <v>0</v>
      </c>
      <c r="U22" s="11">
        <v>0</v>
      </c>
      <c r="V22" s="11">
        <f t="shared" si="7"/>
        <v>0</v>
      </c>
      <c r="W22" s="40" t="str">
        <f t="shared" si="8"/>
        <v>-</v>
      </c>
      <c r="X22" s="11">
        <f t="shared" si="9"/>
        <v>0</v>
      </c>
      <c r="Y22" s="73" t="str">
        <f t="shared" si="10"/>
        <v>-</v>
      </c>
    </row>
    <row r="23" spans="1:25" x14ac:dyDescent="0.3">
      <c r="A23" s="39" t="s">
        <v>60</v>
      </c>
      <c r="B23" s="39" t="s">
        <v>61</v>
      </c>
      <c r="C23" s="9">
        <f>C24+C28</f>
        <v>0</v>
      </c>
      <c r="D23" s="9">
        <f t="shared" ref="D23:F23" si="27">D24+D28</f>
        <v>0</v>
      </c>
      <c r="E23" s="9">
        <f t="shared" si="27"/>
        <v>0</v>
      </c>
      <c r="F23" s="9">
        <f t="shared" si="27"/>
        <v>0</v>
      </c>
      <c r="G23" s="11">
        <f t="shared" si="16"/>
        <v>0</v>
      </c>
      <c r="H23" s="40" t="str">
        <f t="shared" si="12"/>
        <v>-</v>
      </c>
      <c r="I23" s="9">
        <f>I24+I28</f>
        <v>0</v>
      </c>
      <c r="J23" s="9">
        <f>J24+J28</f>
        <v>0</v>
      </c>
      <c r="K23" s="9">
        <f t="shared" ref="K23" si="28">K24+K28</f>
        <v>0</v>
      </c>
      <c r="L23" s="12">
        <f t="shared" si="3"/>
        <v>0</v>
      </c>
      <c r="M23" s="40" t="str">
        <f t="shared" si="4"/>
        <v>-</v>
      </c>
      <c r="N23" s="9">
        <f t="shared" ref="N23:P23" si="29">N24+N28</f>
        <v>0</v>
      </c>
      <c r="O23" s="9">
        <f t="shared" si="29"/>
        <v>0</v>
      </c>
      <c r="P23" s="9">
        <f t="shared" si="29"/>
        <v>0</v>
      </c>
      <c r="Q23" s="12">
        <f t="shared" si="5"/>
        <v>0</v>
      </c>
      <c r="R23" s="40" t="str">
        <f t="shared" si="6"/>
        <v>-</v>
      </c>
      <c r="S23" s="9">
        <f t="shared" ref="S23:U23" si="30">S24+S28</f>
        <v>0</v>
      </c>
      <c r="T23" s="9">
        <f t="shared" si="30"/>
        <v>0</v>
      </c>
      <c r="U23" s="9">
        <f t="shared" si="30"/>
        <v>0</v>
      </c>
      <c r="V23" s="11">
        <f t="shared" si="7"/>
        <v>0</v>
      </c>
      <c r="W23" s="40" t="str">
        <f t="shared" si="8"/>
        <v>-</v>
      </c>
      <c r="X23" s="11">
        <f t="shared" si="9"/>
        <v>0</v>
      </c>
      <c r="Y23" s="73" t="str">
        <f t="shared" si="10"/>
        <v>-</v>
      </c>
    </row>
    <row r="24" spans="1:25" x14ac:dyDescent="0.3">
      <c r="A24" s="39" t="s">
        <v>62</v>
      </c>
      <c r="B24" s="39" t="s">
        <v>63</v>
      </c>
      <c r="C24" s="9">
        <f t="shared" ref="C24:F24" si="31">SUM(C25:C27)</f>
        <v>0</v>
      </c>
      <c r="D24" s="9">
        <f>SUM(D25:D27)</f>
        <v>0</v>
      </c>
      <c r="E24" s="9">
        <f t="shared" si="31"/>
        <v>0</v>
      </c>
      <c r="F24" s="9">
        <f t="shared" si="31"/>
        <v>0</v>
      </c>
      <c r="G24" s="11">
        <f t="shared" si="16"/>
        <v>0</v>
      </c>
      <c r="H24" s="40" t="str">
        <f t="shared" si="12"/>
        <v>-</v>
      </c>
      <c r="I24" s="9">
        <f t="shared" ref="I24:K24" si="32">SUM(I25:I27)</f>
        <v>0</v>
      </c>
      <c r="J24" s="9">
        <f>SUM(J25:J27)</f>
        <v>0</v>
      </c>
      <c r="K24" s="9">
        <f t="shared" si="32"/>
        <v>0</v>
      </c>
      <c r="L24" s="12">
        <f t="shared" si="3"/>
        <v>0</v>
      </c>
      <c r="M24" s="40" t="str">
        <f t="shared" si="4"/>
        <v>-</v>
      </c>
      <c r="N24" s="9">
        <f t="shared" ref="N24:P24" si="33">SUM(N25:N27)</f>
        <v>0</v>
      </c>
      <c r="O24" s="9">
        <f t="shared" si="33"/>
        <v>0</v>
      </c>
      <c r="P24" s="9">
        <f t="shared" si="33"/>
        <v>0</v>
      </c>
      <c r="Q24" s="12">
        <f t="shared" si="5"/>
        <v>0</v>
      </c>
      <c r="R24" s="40" t="str">
        <f t="shared" si="6"/>
        <v>-</v>
      </c>
      <c r="S24" s="9">
        <f t="shared" ref="S24:U24" si="34">SUM(S25:S27)</f>
        <v>0</v>
      </c>
      <c r="T24" s="9">
        <f t="shared" si="34"/>
        <v>0</v>
      </c>
      <c r="U24" s="9">
        <f t="shared" si="34"/>
        <v>0</v>
      </c>
      <c r="V24" s="11">
        <f t="shared" si="7"/>
        <v>0</v>
      </c>
      <c r="W24" s="40" t="str">
        <f t="shared" si="8"/>
        <v>-</v>
      </c>
      <c r="X24" s="11">
        <f t="shared" si="9"/>
        <v>0</v>
      </c>
      <c r="Y24" s="73" t="str">
        <f t="shared" si="10"/>
        <v>-</v>
      </c>
    </row>
    <row r="25" spans="1:25" ht="27.6" x14ac:dyDescent="0.3">
      <c r="A25" s="2" t="s">
        <v>64</v>
      </c>
      <c r="B25" s="2" t="s">
        <v>65</v>
      </c>
      <c r="C25" s="105">
        <v>0</v>
      </c>
      <c r="D25" s="11">
        <v>0</v>
      </c>
      <c r="E25" s="11">
        <v>0</v>
      </c>
      <c r="F25" s="11">
        <v>0</v>
      </c>
      <c r="G25" s="11">
        <f t="shared" si="16"/>
        <v>0</v>
      </c>
      <c r="H25" s="40" t="str">
        <f t="shared" si="12"/>
        <v>-</v>
      </c>
      <c r="I25" s="11">
        <v>0</v>
      </c>
      <c r="J25" s="11">
        <v>0</v>
      </c>
      <c r="K25" s="11">
        <v>0</v>
      </c>
      <c r="L25" s="12">
        <f t="shared" si="3"/>
        <v>0</v>
      </c>
      <c r="M25" s="40" t="str">
        <f t="shared" si="4"/>
        <v>-</v>
      </c>
      <c r="N25" s="11">
        <v>0</v>
      </c>
      <c r="O25" s="11">
        <v>0</v>
      </c>
      <c r="P25" s="11">
        <v>0</v>
      </c>
      <c r="Q25" s="12">
        <f t="shared" si="5"/>
        <v>0</v>
      </c>
      <c r="R25" s="40" t="str">
        <f t="shared" si="6"/>
        <v>-</v>
      </c>
      <c r="S25" s="11">
        <v>0</v>
      </c>
      <c r="T25" s="11">
        <v>0</v>
      </c>
      <c r="U25" s="11">
        <v>0</v>
      </c>
      <c r="V25" s="11">
        <f t="shared" si="7"/>
        <v>0</v>
      </c>
      <c r="W25" s="40" t="str">
        <f t="shared" si="8"/>
        <v>-</v>
      </c>
      <c r="X25" s="11">
        <f>G25+L25+Q25+V25</f>
        <v>0</v>
      </c>
      <c r="Y25" s="73" t="str">
        <f t="shared" si="10"/>
        <v>-</v>
      </c>
    </row>
    <row r="26" spans="1:25" x14ac:dyDescent="0.3">
      <c r="A26" s="2" t="s">
        <v>66</v>
      </c>
      <c r="B26" s="2" t="s">
        <v>67</v>
      </c>
      <c r="C26" s="105">
        <v>0</v>
      </c>
      <c r="D26" s="11">
        <v>0</v>
      </c>
      <c r="E26" s="11">
        <v>0</v>
      </c>
      <c r="F26" s="11">
        <v>0</v>
      </c>
      <c r="G26" s="11">
        <f t="shared" si="16"/>
        <v>0</v>
      </c>
      <c r="H26" s="40" t="str">
        <f t="shared" si="12"/>
        <v>-</v>
      </c>
      <c r="I26" s="11">
        <v>0</v>
      </c>
      <c r="J26" s="11">
        <v>0</v>
      </c>
      <c r="K26" s="11">
        <v>0</v>
      </c>
      <c r="L26" s="12">
        <f t="shared" si="3"/>
        <v>0</v>
      </c>
      <c r="M26" s="40" t="str">
        <f t="shared" si="4"/>
        <v>-</v>
      </c>
      <c r="N26" s="11">
        <v>0</v>
      </c>
      <c r="O26" s="11">
        <v>0</v>
      </c>
      <c r="P26" s="11">
        <v>0</v>
      </c>
      <c r="Q26" s="12">
        <f t="shared" si="5"/>
        <v>0</v>
      </c>
      <c r="R26" s="40" t="str">
        <f t="shared" si="6"/>
        <v>-</v>
      </c>
      <c r="S26" s="11">
        <v>0</v>
      </c>
      <c r="T26" s="11">
        <v>0</v>
      </c>
      <c r="U26" s="11">
        <v>0</v>
      </c>
      <c r="V26" s="11">
        <f t="shared" si="7"/>
        <v>0</v>
      </c>
      <c r="W26" s="40" t="str">
        <f t="shared" si="8"/>
        <v>-</v>
      </c>
      <c r="X26" s="11">
        <f t="shared" si="9"/>
        <v>0</v>
      </c>
      <c r="Y26" s="73" t="str">
        <f t="shared" si="10"/>
        <v>-</v>
      </c>
    </row>
    <row r="27" spans="1:25" x14ac:dyDescent="0.3">
      <c r="A27" s="2" t="s">
        <v>68</v>
      </c>
      <c r="B27" s="2" t="s">
        <v>69</v>
      </c>
      <c r="C27" s="105">
        <v>0</v>
      </c>
      <c r="D27" s="11">
        <v>0</v>
      </c>
      <c r="E27" s="11">
        <v>0</v>
      </c>
      <c r="F27" s="11">
        <v>0</v>
      </c>
      <c r="G27" s="11">
        <f t="shared" si="16"/>
        <v>0</v>
      </c>
      <c r="H27" s="40" t="str">
        <f t="shared" si="12"/>
        <v>-</v>
      </c>
      <c r="I27" s="11">
        <v>0</v>
      </c>
      <c r="J27" s="11">
        <v>0</v>
      </c>
      <c r="K27" s="11">
        <v>0</v>
      </c>
      <c r="L27" s="12">
        <f t="shared" si="3"/>
        <v>0</v>
      </c>
      <c r="M27" s="40" t="str">
        <f t="shared" si="4"/>
        <v>-</v>
      </c>
      <c r="N27" s="11">
        <v>0</v>
      </c>
      <c r="O27" s="11">
        <v>0</v>
      </c>
      <c r="P27" s="11">
        <v>0</v>
      </c>
      <c r="Q27" s="12">
        <f t="shared" si="5"/>
        <v>0</v>
      </c>
      <c r="R27" s="40" t="str">
        <f t="shared" si="6"/>
        <v>-</v>
      </c>
      <c r="S27" s="11">
        <v>0</v>
      </c>
      <c r="T27" s="11">
        <v>0</v>
      </c>
      <c r="U27" s="11">
        <v>0</v>
      </c>
      <c r="V27" s="11">
        <f t="shared" si="7"/>
        <v>0</v>
      </c>
      <c r="W27" s="40" t="str">
        <f t="shared" si="8"/>
        <v>-</v>
      </c>
      <c r="X27" s="11">
        <f t="shared" si="9"/>
        <v>0</v>
      </c>
      <c r="Y27" s="73" t="str">
        <f t="shared" si="10"/>
        <v>-</v>
      </c>
    </row>
    <row r="28" spans="1:25" x14ac:dyDescent="0.3">
      <c r="A28" s="39" t="s">
        <v>70</v>
      </c>
      <c r="B28" s="39" t="s">
        <v>71</v>
      </c>
      <c r="C28" s="104">
        <v>0</v>
      </c>
      <c r="D28" s="11">
        <v>0</v>
      </c>
      <c r="E28" s="11">
        <v>0</v>
      </c>
      <c r="F28" s="11">
        <v>0</v>
      </c>
      <c r="G28" s="11">
        <f t="shared" si="16"/>
        <v>0</v>
      </c>
      <c r="H28" s="40" t="str">
        <f t="shared" si="12"/>
        <v>-</v>
      </c>
      <c r="I28" s="11">
        <v>0</v>
      </c>
      <c r="J28" s="11">
        <v>0</v>
      </c>
      <c r="K28" s="11">
        <v>0</v>
      </c>
      <c r="L28" s="12">
        <f t="shared" si="3"/>
        <v>0</v>
      </c>
      <c r="M28" s="40" t="str">
        <f t="shared" si="4"/>
        <v>-</v>
      </c>
      <c r="N28" s="11">
        <v>0</v>
      </c>
      <c r="O28" s="11">
        <v>0</v>
      </c>
      <c r="P28" s="11">
        <v>0</v>
      </c>
      <c r="Q28" s="12">
        <f t="shared" si="5"/>
        <v>0</v>
      </c>
      <c r="R28" s="40" t="str">
        <f t="shared" si="6"/>
        <v>-</v>
      </c>
      <c r="S28" s="11">
        <v>0</v>
      </c>
      <c r="T28" s="11">
        <v>0</v>
      </c>
      <c r="U28" s="11">
        <v>0</v>
      </c>
      <c r="V28" s="11">
        <f t="shared" si="7"/>
        <v>0</v>
      </c>
      <c r="W28" s="40" t="str">
        <f t="shared" si="8"/>
        <v>-</v>
      </c>
      <c r="X28" s="11">
        <f t="shared" si="9"/>
        <v>0</v>
      </c>
      <c r="Y28" s="73" t="str">
        <f t="shared" si="10"/>
        <v>-</v>
      </c>
    </row>
    <row r="29" spans="1:25" x14ac:dyDescent="0.3">
      <c r="A29" s="28"/>
      <c r="B29" s="28"/>
      <c r="C29" s="106"/>
    </row>
    <row r="30" spans="1:25" x14ac:dyDescent="0.3">
      <c r="A30" s="28"/>
      <c r="B30" s="29" t="s">
        <v>72</v>
      </c>
      <c r="C30" s="107"/>
    </row>
    <row r="31" spans="1:25" x14ac:dyDescent="0.3">
      <c r="A31" s="28"/>
      <c r="B31" s="29"/>
      <c r="C31" s="102"/>
    </row>
    <row r="32" spans="1:25" ht="41.4" x14ac:dyDescent="0.3">
      <c r="A32" s="28"/>
      <c r="B32" s="1" t="s">
        <v>73</v>
      </c>
      <c r="C32" s="103" t="s">
        <v>5</v>
      </c>
      <c r="D32" s="4" t="s">
        <v>6</v>
      </c>
      <c r="E32" s="4" t="s">
        <v>7</v>
      </c>
      <c r="F32" s="4" t="s">
        <v>8</v>
      </c>
      <c r="G32" s="4" t="s">
        <v>9</v>
      </c>
      <c r="H32" s="5" t="s">
        <v>10</v>
      </c>
      <c r="I32" s="4" t="s">
        <v>11</v>
      </c>
      <c r="J32" s="101" t="s">
        <v>12</v>
      </c>
      <c r="K32" s="4" t="s">
        <v>13</v>
      </c>
      <c r="L32" s="4" t="s">
        <v>14</v>
      </c>
      <c r="M32" s="5" t="s">
        <v>15</v>
      </c>
      <c r="N32" s="4" t="s">
        <v>16</v>
      </c>
      <c r="O32" s="4" t="s">
        <v>17</v>
      </c>
      <c r="P32" s="4" t="s">
        <v>18</v>
      </c>
      <c r="Q32" s="4" t="s">
        <v>19</v>
      </c>
      <c r="R32" s="6" t="s">
        <v>20</v>
      </c>
      <c r="S32" s="4" t="s">
        <v>21</v>
      </c>
      <c r="T32" s="4" t="s">
        <v>22</v>
      </c>
      <c r="U32" s="4" t="s">
        <v>23</v>
      </c>
      <c r="V32" s="4" t="s">
        <v>24</v>
      </c>
      <c r="W32" s="7" t="s">
        <v>25</v>
      </c>
      <c r="X32" s="8" t="s">
        <v>26</v>
      </c>
      <c r="Y32" s="72" t="s">
        <v>27</v>
      </c>
    </row>
    <row r="33" spans="1:26" x14ac:dyDescent="0.3">
      <c r="A33" s="39" t="s">
        <v>74</v>
      </c>
      <c r="B33" s="39" t="s">
        <v>75</v>
      </c>
      <c r="C33" s="9">
        <f>C34+C35+C39</f>
        <v>52284807.129999995</v>
      </c>
      <c r="D33" s="9">
        <f>D34+D35+D39</f>
        <v>2254130.44</v>
      </c>
      <c r="E33" s="9">
        <f>E34+E35+E39</f>
        <v>3082875.3200000003</v>
      </c>
      <c r="F33" s="9">
        <f>F34+F35+F39</f>
        <v>2871511.03</v>
      </c>
      <c r="G33" s="41">
        <f t="shared" ref="G33:G43" si="35">SUM(D33:F33)</f>
        <v>8208516.7899999991</v>
      </c>
      <c r="H33" s="40">
        <f t="shared" ref="H33:H43" si="36">IF(C33=0,"-",G33/C33)</f>
        <v>0.15699621439915598</v>
      </c>
      <c r="I33" s="9">
        <f>I34+I35+I39</f>
        <v>2584044.29</v>
      </c>
      <c r="J33" s="9">
        <f>J34+J35+J39</f>
        <v>1691475.69</v>
      </c>
      <c r="K33" s="9">
        <f t="shared" ref="K33" si="37">K34+K35+K39</f>
        <v>1691933.22</v>
      </c>
      <c r="L33" s="41">
        <f>SUM(I33:K33)</f>
        <v>5967453.2000000002</v>
      </c>
      <c r="M33" s="40">
        <f t="shared" ref="M33:M43" si="38">IF(C33=0,"-",L33/C33)</f>
        <v>0.11413359879405566</v>
      </c>
      <c r="N33" s="9">
        <f>N34+N35+N39</f>
        <v>1923039.7200000002</v>
      </c>
      <c r="O33" s="9">
        <f>O34+O35+O39</f>
        <v>2845671.8499999996</v>
      </c>
      <c r="P33" s="9">
        <f t="shared" ref="P33" si="39">P34+P35+P39</f>
        <v>4725262.8899999997</v>
      </c>
      <c r="Q33" s="41">
        <f>SUM(N33:P33)</f>
        <v>9493974.4600000009</v>
      </c>
      <c r="R33" s="40">
        <f t="shared" ref="R33:R43" si="40">IF(C33=0,"-",Q33/C33)</f>
        <v>0.18158189694368299</v>
      </c>
      <c r="S33" s="9">
        <f t="shared" ref="S33:U33" si="41">S34+S35+S39</f>
        <v>3649127.69</v>
      </c>
      <c r="T33" s="9">
        <f t="shared" si="41"/>
        <v>3330332.69</v>
      </c>
      <c r="U33" s="9">
        <f t="shared" si="41"/>
        <v>5544639.9900000002</v>
      </c>
      <c r="V33" s="41">
        <f>SUM(S33:U33)</f>
        <v>12524100.370000001</v>
      </c>
      <c r="W33" s="40">
        <f t="shared" ref="W33:W43" si="42">IF(C33=0,"-",V33/C33)</f>
        <v>0.23953613023493239</v>
      </c>
      <c r="X33" s="42">
        <f t="shared" ref="X33:X43" si="43">G33+L33+Q33+V33</f>
        <v>36194044.82</v>
      </c>
      <c r="Y33" s="73">
        <f t="shared" ref="Y33:Y43" si="44">IF(C33=0,"-",X33/C33)</f>
        <v>0.69224784037182707</v>
      </c>
      <c r="Z33" s="132"/>
    </row>
    <row r="34" spans="1:26" x14ac:dyDescent="0.3">
      <c r="A34" s="39" t="s">
        <v>76</v>
      </c>
      <c r="B34" s="39" t="s">
        <v>77</v>
      </c>
      <c r="C34" s="104">
        <v>51013062.399999999</v>
      </c>
      <c r="D34" s="41">
        <f>Jan!J338+D139</f>
        <v>2203776.54</v>
      </c>
      <c r="E34" s="41">
        <f>Fev!J354+E139</f>
        <v>2997691.98</v>
      </c>
      <c r="F34" s="41">
        <f>Mar!J370+F139</f>
        <v>2831830.25</v>
      </c>
      <c r="G34" s="41">
        <f t="shared" si="35"/>
        <v>8033298.7699999996</v>
      </c>
      <c r="H34" s="40">
        <f t="shared" si="36"/>
        <v>0.15747532871110281</v>
      </c>
      <c r="I34" s="41">
        <f>Abr!J384+I139</f>
        <v>2508833.9</v>
      </c>
      <c r="J34" s="12">
        <f>Mai!P392+J139</f>
        <v>1663534.0999999999</v>
      </c>
      <c r="K34" s="12">
        <f>Jun!J391+K139</f>
        <v>1666952.74</v>
      </c>
      <c r="L34" s="41">
        <f t="shared" ref="L34:L43" si="45">SUM(I34:K34)</f>
        <v>5839320.7400000002</v>
      </c>
      <c r="M34" s="40">
        <f t="shared" si="38"/>
        <v>0.11446716713874446</v>
      </c>
      <c r="N34" s="41">
        <f>Jul!J387+N139</f>
        <v>1898139.36</v>
      </c>
      <c r="O34" s="41">
        <f>Ago!J396+O139</f>
        <v>2804223.3499999996</v>
      </c>
      <c r="P34" s="41">
        <f>Set!J407+P139</f>
        <v>4618169.5199999996</v>
      </c>
      <c r="Q34" s="41">
        <f t="shared" ref="Q34:Q43" si="46">SUM(N34:P34)</f>
        <v>9320532.2300000004</v>
      </c>
      <c r="R34" s="40">
        <f t="shared" si="40"/>
        <v>0.18270873755659886</v>
      </c>
      <c r="S34" s="41">
        <f>Out!J429+S139</f>
        <v>3502951.75</v>
      </c>
      <c r="T34" s="41">
        <f>Nov!J435+T139</f>
        <v>3298063</v>
      </c>
      <c r="U34" s="41">
        <f>Dez!J438+U139</f>
        <v>5522303.96</v>
      </c>
      <c r="V34" s="41">
        <f t="shared" ref="V34:V43" si="47">SUM(S34:U34)</f>
        <v>12323318.710000001</v>
      </c>
      <c r="W34" s="40">
        <f t="shared" si="42"/>
        <v>0.24157182749334416</v>
      </c>
      <c r="X34" s="42">
        <f t="shared" si="43"/>
        <v>35516470.450000003</v>
      </c>
      <c r="Y34" s="73">
        <f t="shared" si="44"/>
        <v>0.69622306089979036</v>
      </c>
    </row>
    <row r="35" spans="1:26" x14ac:dyDescent="0.3">
      <c r="A35" s="39" t="s">
        <v>78</v>
      </c>
      <c r="B35" s="39" t="s">
        <v>79</v>
      </c>
      <c r="C35" s="9">
        <f>SUM(C36:C38)</f>
        <v>716744.73</v>
      </c>
      <c r="D35" s="9">
        <f>SUM(D36:D38)</f>
        <v>4409.37</v>
      </c>
      <c r="E35" s="9">
        <f t="shared" ref="E35:F35" si="48">SUM(E36:E38)</f>
        <v>54326.240000000005</v>
      </c>
      <c r="F35" s="9">
        <f t="shared" si="48"/>
        <v>4384.0200000000004</v>
      </c>
      <c r="G35" s="41">
        <f t="shared" si="35"/>
        <v>63119.630000000005</v>
      </c>
      <c r="H35" s="40">
        <f t="shared" si="36"/>
        <v>8.8064309869428703E-2</v>
      </c>
      <c r="I35" s="9">
        <f>SUM(I36:I38)</f>
        <v>873.83</v>
      </c>
      <c r="J35" s="9">
        <f>SUM(J36:J38)</f>
        <v>694.62</v>
      </c>
      <c r="K35" s="9">
        <f t="shared" ref="K35" si="49">SUM(K36:K38)</f>
        <v>873.83</v>
      </c>
      <c r="L35" s="41">
        <f t="shared" si="45"/>
        <v>2442.2800000000002</v>
      </c>
      <c r="M35" s="40">
        <f t="shared" si="38"/>
        <v>3.4074613984256294E-3</v>
      </c>
      <c r="N35" s="9">
        <f t="shared" ref="N35:P35" si="50">SUM(N36:N38)</f>
        <v>1712.1</v>
      </c>
      <c r="O35" s="9">
        <f t="shared" si="50"/>
        <v>11056.26</v>
      </c>
      <c r="P35" s="9">
        <f t="shared" si="50"/>
        <v>83293.509999999995</v>
      </c>
      <c r="Q35" s="41">
        <f t="shared" si="46"/>
        <v>96061.87</v>
      </c>
      <c r="R35" s="40">
        <f t="shared" si="40"/>
        <v>0.13402521982965956</v>
      </c>
      <c r="S35" s="9">
        <f t="shared" ref="S35:U35" si="51">SUM(S36:S38)</f>
        <v>122389.92</v>
      </c>
      <c r="T35" s="9">
        <f t="shared" si="51"/>
        <v>10921.28</v>
      </c>
      <c r="U35" s="9">
        <f t="shared" si="51"/>
        <v>1987.6999999999998</v>
      </c>
      <c r="V35" s="41">
        <f t="shared" si="47"/>
        <v>135298.90000000002</v>
      </c>
      <c r="W35" s="40">
        <f t="shared" si="42"/>
        <v>0.18876860106107796</v>
      </c>
      <c r="X35" s="42">
        <f t="shared" si="43"/>
        <v>296922.68000000005</v>
      </c>
      <c r="Y35" s="73">
        <f t="shared" si="44"/>
        <v>0.41426559215859188</v>
      </c>
    </row>
    <row r="36" spans="1:26" ht="27.6" x14ac:dyDescent="0.3">
      <c r="A36" s="2" t="s">
        <v>80</v>
      </c>
      <c r="B36" s="2" t="s">
        <v>65</v>
      </c>
      <c r="C36" s="105">
        <v>0</v>
      </c>
      <c r="D36" s="42">
        <v>0</v>
      </c>
      <c r="E36" s="42">
        <v>0</v>
      </c>
      <c r="F36" s="42">
        <v>0</v>
      </c>
      <c r="G36" s="41">
        <f t="shared" si="35"/>
        <v>0</v>
      </c>
      <c r="H36" s="40" t="str">
        <f t="shared" si="36"/>
        <v>-</v>
      </c>
      <c r="I36" s="42">
        <v>0</v>
      </c>
      <c r="J36" s="11">
        <v>0</v>
      </c>
      <c r="K36" s="42">
        <v>0</v>
      </c>
      <c r="L36" s="41">
        <f t="shared" si="45"/>
        <v>0</v>
      </c>
      <c r="M36" s="40" t="str">
        <f t="shared" si="38"/>
        <v>-</v>
      </c>
      <c r="N36" s="42">
        <v>0</v>
      </c>
      <c r="O36" s="42">
        <v>0</v>
      </c>
      <c r="P36" s="42">
        <v>0</v>
      </c>
      <c r="Q36" s="41">
        <f t="shared" si="46"/>
        <v>0</v>
      </c>
      <c r="R36" s="40" t="str">
        <f t="shared" si="40"/>
        <v>-</v>
      </c>
      <c r="S36" s="42">
        <v>0</v>
      </c>
      <c r="T36" s="42">
        <v>0</v>
      </c>
      <c r="U36" s="42">
        <v>0</v>
      </c>
      <c r="V36" s="41">
        <f t="shared" si="47"/>
        <v>0</v>
      </c>
      <c r="W36" s="40" t="str">
        <f t="shared" si="42"/>
        <v>-</v>
      </c>
      <c r="X36" s="42">
        <f t="shared" si="43"/>
        <v>0</v>
      </c>
      <c r="Y36" s="73" t="str">
        <f t="shared" si="44"/>
        <v>-</v>
      </c>
    </row>
    <row r="37" spans="1:26" x14ac:dyDescent="0.3">
      <c r="A37" s="2" t="s">
        <v>81</v>
      </c>
      <c r="B37" s="2" t="s">
        <v>67</v>
      </c>
      <c r="C37" s="105">
        <v>0</v>
      </c>
      <c r="D37" s="42">
        <v>0</v>
      </c>
      <c r="E37" s="42">
        <v>0</v>
      </c>
      <c r="F37" s="42">
        <v>0</v>
      </c>
      <c r="G37" s="41">
        <f t="shared" si="35"/>
        <v>0</v>
      </c>
      <c r="H37" s="40" t="str">
        <f t="shared" si="36"/>
        <v>-</v>
      </c>
      <c r="I37" s="42">
        <v>0</v>
      </c>
      <c r="J37" s="11">
        <v>0</v>
      </c>
      <c r="K37" s="42">
        <v>0</v>
      </c>
      <c r="L37" s="41">
        <f t="shared" si="45"/>
        <v>0</v>
      </c>
      <c r="M37" s="40" t="str">
        <f t="shared" si="38"/>
        <v>-</v>
      </c>
      <c r="N37" s="42">
        <v>0</v>
      </c>
      <c r="O37" s="42">
        <v>0</v>
      </c>
      <c r="P37" s="42">
        <v>0</v>
      </c>
      <c r="Q37" s="41">
        <f t="shared" si="46"/>
        <v>0</v>
      </c>
      <c r="R37" s="40" t="str">
        <f t="shared" si="40"/>
        <v>-</v>
      </c>
      <c r="S37" s="42">
        <v>0</v>
      </c>
      <c r="T37" s="42">
        <v>0</v>
      </c>
      <c r="U37" s="42">
        <v>0</v>
      </c>
      <c r="V37" s="41">
        <f t="shared" si="47"/>
        <v>0</v>
      </c>
      <c r="W37" s="40" t="str">
        <f t="shared" si="42"/>
        <v>-</v>
      </c>
      <c r="X37" s="42">
        <f t="shared" si="43"/>
        <v>0</v>
      </c>
      <c r="Y37" s="73" t="str">
        <f t="shared" si="44"/>
        <v>-</v>
      </c>
    </row>
    <row r="38" spans="1:26" x14ac:dyDescent="0.3">
      <c r="A38" s="2" t="s">
        <v>82</v>
      </c>
      <c r="B38" s="2" t="s">
        <v>69</v>
      </c>
      <c r="C38" s="105">
        <v>716744.73</v>
      </c>
      <c r="D38" s="42">
        <f>Jan!J342+Jan!J355</f>
        <v>4409.37</v>
      </c>
      <c r="E38" s="42">
        <f>Fev!J358+Fev!J371</f>
        <v>54326.240000000005</v>
      </c>
      <c r="F38" s="42">
        <f>Mar!J374+Mar!J387</f>
        <v>4384.0200000000004</v>
      </c>
      <c r="G38" s="41">
        <f t="shared" si="35"/>
        <v>63119.630000000005</v>
      </c>
      <c r="H38" s="40">
        <f t="shared" si="36"/>
        <v>8.8064309869428703E-2</v>
      </c>
      <c r="I38" s="42">
        <f>Abr!J406+Abr!J388</f>
        <v>873.83</v>
      </c>
      <c r="J38" s="11">
        <f>Mai!P396+Mai!P414</f>
        <v>694.62</v>
      </c>
      <c r="K38" s="42">
        <f>Jun!J395+Jun!J413</f>
        <v>873.83</v>
      </c>
      <c r="L38" s="41">
        <f t="shared" si="45"/>
        <v>2442.2800000000002</v>
      </c>
      <c r="M38" s="40">
        <f t="shared" si="38"/>
        <v>3.4074613984256294E-3</v>
      </c>
      <c r="N38" s="42">
        <f>Jul!J391+Jul!J409</f>
        <v>1712.1</v>
      </c>
      <c r="O38" s="42">
        <f>Ago!J400+Ago!J418</f>
        <v>11056.26</v>
      </c>
      <c r="P38" s="42">
        <f>Set!J411</f>
        <v>83293.509999999995</v>
      </c>
      <c r="Q38" s="41">
        <f t="shared" si="46"/>
        <v>96061.87</v>
      </c>
      <c r="R38" s="40">
        <f t="shared" si="40"/>
        <v>0.13402521982965956</v>
      </c>
      <c r="S38" s="42">
        <f>Out!J433+Out!J451</f>
        <v>122389.92</v>
      </c>
      <c r="T38" s="42">
        <f>Nov!J439+Nov!J457</f>
        <v>10921.28</v>
      </c>
      <c r="U38" s="42">
        <f>Dez!J442+Dez!J460</f>
        <v>1987.6999999999998</v>
      </c>
      <c r="V38" s="41">
        <f t="shared" si="47"/>
        <v>135298.90000000002</v>
      </c>
      <c r="W38" s="40">
        <f t="shared" si="42"/>
        <v>0.18876860106107796</v>
      </c>
      <c r="X38" s="133">
        <f t="shared" si="43"/>
        <v>296922.68000000005</v>
      </c>
      <c r="Y38" s="73">
        <f t="shared" si="44"/>
        <v>0.41426559215859188</v>
      </c>
    </row>
    <row r="39" spans="1:26" x14ac:dyDescent="0.3">
      <c r="A39" s="39" t="s">
        <v>83</v>
      </c>
      <c r="B39" s="39" t="s">
        <v>84</v>
      </c>
      <c r="C39" s="9">
        <f>SUM(C40:C41)</f>
        <v>555000</v>
      </c>
      <c r="D39" s="9">
        <f>SUM(D40:D41)</f>
        <v>45944.53</v>
      </c>
      <c r="E39" s="9">
        <f t="shared" ref="E39:F39" si="52">SUM(E40:E41)</f>
        <v>30857.1</v>
      </c>
      <c r="F39" s="9">
        <f t="shared" si="52"/>
        <v>35296.76</v>
      </c>
      <c r="G39" s="41">
        <f t="shared" si="35"/>
        <v>112098.39000000001</v>
      </c>
      <c r="H39" s="40">
        <f t="shared" si="36"/>
        <v>0.20197908108108112</v>
      </c>
      <c r="I39" s="9">
        <f t="shared" ref="I39:K39" si="53">SUM(I40:I41)</f>
        <v>74336.56</v>
      </c>
      <c r="J39" s="9">
        <f t="shared" si="53"/>
        <v>27246.97</v>
      </c>
      <c r="K39" s="9">
        <f t="shared" si="53"/>
        <v>24106.649999999998</v>
      </c>
      <c r="L39" s="41">
        <f t="shared" si="45"/>
        <v>125690.18</v>
      </c>
      <c r="M39" s="40">
        <f t="shared" si="38"/>
        <v>0.22646879279279278</v>
      </c>
      <c r="N39" s="9">
        <f t="shared" ref="N39:P39" si="54">SUM(N40:N41)</f>
        <v>23188.26</v>
      </c>
      <c r="O39" s="9">
        <f t="shared" si="54"/>
        <v>30392.239999999998</v>
      </c>
      <c r="P39" s="9">
        <f t="shared" si="54"/>
        <v>23799.86</v>
      </c>
      <c r="Q39" s="41">
        <f t="shared" si="46"/>
        <v>77380.36</v>
      </c>
      <c r="R39" s="40">
        <f t="shared" si="40"/>
        <v>0.13942407207207208</v>
      </c>
      <c r="S39" s="9">
        <f t="shared" ref="S39:T39" si="55">SUM(S40:S41)</f>
        <v>23786.02</v>
      </c>
      <c r="T39" s="9">
        <f t="shared" si="55"/>
        <v>21348.41</v>
      </c>
      <c r="U39" s="9">
        <f>SUM(U40:U41)</f>
        <v>20348.330000000002</v>
      </c>
      <c r="V39" s="41">
        <f t="shared" si="47"/>
        <v>65482.76</v>
      </c>
      <c r="W39" s="40">
        <f t="shared" si="42"/>
        <v>0.11798695495495495</v>
      </c>
      <c r="X39" s="42">
        <f t="shared" si="43"/>
        <v>380651.69</v>
      </c>
      <c r="Y39" s="73">
        <f t="shared" si="44"/>
        <v>0.68585890090090096</v>
      </c>
    </row>
    <row r="40" spans="1:26" x14ac:dyDescent="0.3">
      <c r="A40" s="2" t="s">
        <v>85</v>
      </c>
      <c r="B40" s="2" t="s">
        <v>86</v>
      </c>
      <c r="C40" s="105">
        <v>555000</v>
      </c>
      <c r="D40" s="42">
        <f>Jan!J346</f>
        <v>45801.69</v>
      </c>
      <c r="E40" s="42">
        <f>Fev!J362</f>
        <v>30627.51</v>
      </c>
      <c r="F40" s="42">
        <f>Mar!L378</f>
        <v>35217.89</v>
      </c>
      <c r="G40" s="41">
        <f t="shared" si="35"/>
        <v>111647.09</v>
      </c>
      <c r="H40" s="40">
        <f t="shared" si="36"/>
        <v>0.20116592792792792</v>
      </c>
      <c r="I40" s="42">
        <f>Abr!J392</f>
        <v>28633.83</v>
      </c>
      <c r="J40" s="11">
        <f>Mai!P400</f>
        <v>27195.72</v>
      </c>
      <c r="K40" s="42">
        <f>Jun!J399</f>
        <v>24055.23</v>
      </c>
      <c r="L40" s="41">
        <f t="shared" si="45"/>
        <v>79884.78</v>
      </c>
      <c r="M40" s="40">
        <f t="shared" si="38"/>
        <v>0.14393654054054053</v>
      </c>
      <c r="N40" s="41">
        <f>Jul!J395</f>
        <v>22057.759999999998</v>
      </c>
      <c r="O40" s="41">
        <f>Ago!J404</f>
        <v>20260.64</v>
      </c>
      <c r="P40" s="41">
        <f>Set!L415</f>
        <v>17320.18</v>
      </c>
      <c r="Q40" s="41">
        <f t="shared" si="46"/>
        <v>59638.579999999994</v>
      </c>
      <c r="R40" s="40">
        <f t="shared" si="40"/>
        <v>0.10745690090090089</v>
      </c>
      <c r="S40" s="41">
        <f>Out!J437</f>
        <v>20131.310000000001</v>
      </c>
      <c r="T40" s="41">
        <f>Nov!J443</f>
        <v>19453.39</v>
      </c>
      <c r="U40" s="41">
        <f>Dez!J446</f>
        <v>20221.84</v>
      </c>
      <c r="V40" s="41">
        <f t="shared" si="47"/>
        <v>59806.539999999994</v>
      </c>
      <c r="W40" s="40">
        <f t="shared" si="42"/>
        <v>0.10775953153153152</v>
      </c>
      <c r="X40" s="42">
        <f t="shared" si="43"/>
        <v>310976.99</v>
      </c>
      <c r="Y40" s="73">
        <f t="shared" si="44"/>
        <v>0.56031890090090086</v>
      </c>
    </row>
    <row r="41" spans="1:26" x14ac:dyDescent="0.3">
      <c r="A41" s="2" t="s">
        <v>87</v>
      </c>
      <c r="B41" s="2" t="s">
        <v>55</v>
      </c>
      <c r="C41" s="104">
        <v>0</v>
      </c>
      <c r="D41" s="42">
        <f>Jan!J347+Jan!J351</f>
        <v>142.84</v>
      </c>
      <c r="E41" s="42">
        <f>Fev!J363+Fev!J367</f>
        <v>229.58999999999997</v>
      </c>
      <c r="F41" s="42">
        <f>Mar!J379+Mar!J383</f>
        <v>78.86999999999999</v>
      </c>
      <c r="G41" s="41">
        <f t="shared" si="35"/>
        <v>451.29999999999995</v>
      </c>
      <c r="H41" s="40" t="str">
        <f t="shared" si="36"/>
        <v>-</v>
      </c>
      <c r="I41" s="42">
        <f>Abr!J393+Abr!J397+Abr!J401+Abr!J402</f>
        <v>45702.729999999996</v>
      </c>
      <c r="J41" s="11">
        <f>Mai!P401+Mai!P410</f>
        <v>51.25</v>
      </c>
      <c r="K41" s="42">
        <f>Jun!J400+Jun!J409</f>
        <v>51.42</v>
      </c>
      <c r="L41" s="41">
        <f t="shared" si="45"/>
        <v>45805.399999999994</v>
      </c>
      <c r="M41" s="40" t="str">
        <f t="shared" si="38"/>
        <v>-</v>
      </c>
      <c r="N41" s="41">
        <f>Jul!J396+Jul!J405</f>
        <v>1130.5</v>
      </c>
      <c r="O41" s="41">
        <f>Ago!J405+Ago!J414+Ago!J409</f>
        <v>10131.6</v>
      </c>
      <c r="P41" s="41">
        <f>Set!J416+Set!J420+Set!J425</f>
        <v>6479.68</v>
      </c>
      <c r="Q41" s="41">
        <f t="shared" si="46"/>
        <v>17741.78</v>
      </c>
      <c r="R41" s="40" t="str">
        <f t="shared" si="40"/>
        <v>-</v>
      </c>
      <c r="S41" s="41">
        <f>Out!J438+Out!J447</f>
        <v>3654.71</v>
      </c>
      <c r="T41" s="41">
        <f>Nov!J444+Nov!J448+Nov!J453</f>
        <v>1895.0200000000002</v>
      </c>
      <c r="U41" s="41">
        <f>Dez!J447+Dez!J451+Dez!J456</f>
        <v>126.49000000000001</v>
      </c>
      <c r="V41" s="41">
        <f>SUM(S41:U41)</f>
        <v>5676.22</v>
      </c>
      <c r="W41" s="40" t="str">
        <f t="shared" si="42"/>
        <v>-</v>
      </c>
      <c r="X41" s="42">
        <f t="shared" si="43"/>
        <v>69674.7</v>
      </c>
      <c r="Y41" s="73" t="str">
        <f t="shared" si="44"/>
        <v>-</v>
      </c>
    </row>
    <row r="42" spans="1:26" x14ac:dyDescent="0.3">
      <c r="A42" s="39" t="s">
        <v>88</v>
      </c>
      <c r="B42" s="39" t="s">
        <v>89</v>
      </c>
      <c r="C42" s="9">
        <f>C43</f>
        <v>0</v>
      </c>
      <c r="D42" s="9">
        <f t="shared" ref="D42:F42" si="56">D43</f>
        <v>0</v>
      </c>
      <c r="E42" s="9">
        <f t="shared" si="56"/>
        <v>0</v>
      </c>
      <c r="F42" s="9">
        <f t="shared" si="56"/>
        <v>0</v>
      </c>
      <c r="G42" s="41">
        <f t="shared" si="35"/>
        <v>0</v>
      </c>
      <c r="H42" s="40" t="str">
        <f t="shared" si="36"/>
        <v>-</v>
      </c>
      <c r="I42" s="9">
        <f t="shared" ref="I42:K42" si="57">I43</f>
        <v>0</v>
      </c>
      <c r="J42" s="9">
        <f t="shared" si="57"/>
        <v>0</v>
      </c>
      <c r="K42" s="9">
        <f t="shared" si="57"/>
        <v>0</v>
      </c>
      <c r="L42" s="41">
        <f t="shared" si="45"/>
        <v>0</v>
      </c>
      <c r="M42" s="40" t="str">
        <f t="shared" si="38"/>
        <v>-</v>
      </c>
      <c r="N42" s="9">
        <f t="shared" ref="N42:P42" si="58">N43</f>
        <v>0</v>
      </c>
      <c r="O42" s="9">
        <f t="shared" si="58"/>
        <v>0</v>
      </c>
      <c r="P42" s="9">
        <f t="shared" si="58"/>
        <v>0</v>
      </c>
      <c r="Q42" s="41">
        <f t="shared" si="46"/>
        <v>0</v>
      </c>
      <c r="R42" s="40" t="str">
        <f t="shared" si="40"/>
        <v>-</v>
      </c>
      <c r="S42" s="9">
        <f>S43</f>
        <v>0</v>
      </c>
      <c r="T42" s="9">
        <f t="shared" ref="T42" si="59">T43</f>
        <v>0</v>
      </c>
      <c r="U42" s="9">
        <f>U43</f>
        <v>0</v>
      </c>
      <c r="V42" s="41">
        <f t="shared" si="47"/>
        <v>0</v>
      </c>
      <c r="W42" s="40" t="str">
        <f t="shared" si="42"/>
        <v>-</v>
      </c>
      <c r="X42" s="42">
        <f t="shared" si="43"/>
        <v>0</v>
      </c>
      <c r="Y42" s="73" t="str">
        <f t="shared" si="44"/>
        <v>-</v>
      </c>
    </row>
    <row r="43" spans="1:26" x14ac:dyDescent="0.3">
      <c r="A43" s="39" t="s">
        <v>90</v>
      </c>
      <c r="B43" s="39" t="s">
        <v>91</v>
      </c>
      <c r="C43" s="104">
        <v>0</v>
      </c>
      <c r="D43" s="41">
        <v>0</v>
      </c>
      <c r="E43" s="41">
        <v>0</v>
      </c>
      <c r="F43" s="41">
        <v>0</v>
      </c>
      <c r="G43" s="41">
        <f t="shared" si="35"/>
        <v>0</v>
      </c>
      <c r="H43" s="40" t="str">
        <f t="shared" si="36"/>
        <v>-</v>
      </c>
      <c r="I43" s="41">
        <v>0</v>
      </c>
      <c r="J43" s="12">
        <v>0</v>
      </c>
      <c r="K43" s="41">
        <v>0</v>
      </c>
      <c r="L43" s="41">
        <f t="shared" si="45"/>
        <v>0</v>
      </c>
      <c r="M43" s="40" t="str">
        <f t="shared" si="38"/>
        <v>-</v>
      </c>
      <c r="N43" s="41">
        <v>0</v>
      </c>
      <c r="O43" s="41">
        <v>0</v>
      </c>
      <c r="P43" s="41">
        <v>0</v>
      </c>
      <c r="Q43" s="41">
        <f t="shared" si="46"/>
        <v>0</v>
      </c>
      <c r="R43" s="40" t="str">
        <f t="shared" si="40"/>
        <v>-</v>
      </c>
      <c r="S43" s="41">
        <v>0</v>
      </c>
      <c r="T43" s="41">
        <v>0</v>
      </c>
      <c r="U43" s="41">
        <v>0</v>
      </c>
      <c r="V43" s="41">
        <f t="shared" si="47"/>
        <v>0</v>
      </c>
      <c r="W43" s="40" t="str">
        <f t="shared" si="42"/>
        <v>-</v>
      </c>
      <c r="X43" s="42">
        <f t="shared" si="43"/>
        <v>0</v>
      </c>
      <c r="Y43" s="73" t="str">
        <f t="shared" si="44"/>
        <v>-</v>
      </c>
    </row>
    <row r="44" spans="1:26" x14ac:dyDescent="0.3">
      <c r="A44" s="28"/>
      <c r="B44" s="28"/>
      <c r="C44" s="106"/>
    </row>
    <row r="45" spans="1:26" ht="41.4" x14ac:dyDescent="0.3">
      <c r="A45" s="28"/>
      <c r="B45" s="1" t="s">
        <v>92</v>
      </c>
      <c r="C45" s="103" t="s">
        <v>5</v>
      </c>
      <c r="D45" s="4" t="s">
        <v>6</v>
      </c>
      <c r="E45" s="4" t="s">
        <v>7</v>
      </c>
      <c r="F45" s="4" t="s">
        <v>8</v>
      </c>
      <c r="G45" s="4" t="s">
        <v>9</v>
      </c>
      <c r="H45" s="5" t="s">
        <v>10</v>
      </c>
      <c r="I45" s="4" t="s">
        <v>11</v>
      </c>
      <c r="J45" s="101" t="s">
        <v>12</v>
      </c>
      <c r="K45" s="4" t="s">
        <v>13</v>
      </c>
      <c r="L45" s="4" t="s">
        <v>14</v>
      </c>
      <c r="M45" s="5" t="s">
        <v>15</v>
      </c>
      <c r="N45" s="4" t="s">
        <v>16</v>
      </c>
      <c r="O45" s="4" t="s">
        <v>17</v>
      </c>
      <c r="P45" s="4" t="s">
        <v>18</v>
      </c>
      <c r="Q45" s="4" t="s">
        <v>19</v>
      </c>
      <c r="R45" s="6" t="s">
        <v>20</v>
      </c>
      <c r="S45" s="4" t="s">
        <v>21</v>
      </c>
      <c r="T45" s="4" t="s">
        <v>22</v>
      </c>
      <c r="U45" s="4" t="s">
        <v>23</v>
      </c>
      <c r="V45" s="4" t="s">
        <v>24</v>
      </c>
      <c r="W45" s="7" t="s">
        <v>25</v>
      </c>
      <c r="X45" s="8" t="s">
        <v>26</v>
      </c>
      <c r="Y45" s="72" t="s">
        <v>27</v>
      </c>
    </row>
    <row r="46" spans="1:26" x14ac:dyDescent="0.3">
      <c r="A46" s="39" t="s">
        <v>93</v>
      </c>
      <c r="B46" s="39" t="s">
        <v>94</v>
      </c>
      <c r="C46" s="104">
        <f>C47+C127</f>
        <v>-52284807.130000003</v>
      </c>
      <c r="D46" s="9">
        <f>D47+D127</f>
        <v>-2254130.4400000004</v>
      </c>
      <c r="E46" s="9">
        <f>E47+E127</f>
        <v>-3082875.3200000003</v>
      </c>
      <c r="F46" s="9">
        <f>F47+F127</f>
        <v>-2871511.0300000003</v>
      </c>
      <c r="G46" s="12">
        <f>SUM(D46:F46)</f>
        <v>-8208516.790000001</v>
      </c>
      <c r="H46" s="61">
        <f t="shared" ref="H46:H109" si="60">IF(C46=0,"-",G46/C46)</f>
        <v>0.15699621439915601</v>
      </c>
      <c r="I46" s="9">
        <f>I47+I127</f>
        <v>-2584044.29</v>
      </c>
      <c r="J46" s="9">
        <f>J47+J127</f>
        <v>-1691475.69</v>
      </c>
      <c r="K46" s="9">
        <f>K47+K127</f>
        <v>-1691933.2200000002</v>
      </c>
      <c r="L46" s="12">
        <f>SUM(I46:K46)</f>
        <v>-5967453.2000000011</v>
      </c>
      <c r="M46" s="40">
        <f t="shared" ref="M46:M109" si="61">IF(C46=0,"-",L46/C46)</f>
        <v>0.11413359879405566</v>
      </c>
      <c r="N46" s="9">
        <f>N47+N127</f>
        <v>-1923039.72</v>
      </c>
      <c r="O46" s="9">
        <f>O47+O127</f>
        <v>-2845671.8500000006</v>
      </c>
      <c r="P46" s="9">
        <f>P47+P127</f>
        <v>-4725262.8899999997</v>
      </c>
      <c r="Q46" s="12">
        <f>SUM(N46:P46)</f>
        <v>-9493974.4600000009</v>
      </c>
      <c r="R46" s="61">
        <f t="shared" ref="R46:R109" si="62">IF(C46=0,"-",Q46/C46)</f>
        <v>0.18158189694368296</v>
      </c>
      <c r="S46" s="9">
        <f>S47+S127</f>
        <v>-3649127.69</v>
      </c>
      <c r="T46" s="9">
        <f>T47+T127</f>
        <v>-3330332.6899999995</v>
      </c>
      <c r="U46" s="9">
        <f>U47+U127</f>
        <v>-5544639.9900000002</v>
      </c>
      <c r="V46" s="12">
        <f>SUM(S46:U46)</f>
        <v>-12524100.369999999</v>
      </c>
      <c r="W46" s="40">
        <f t="shared" ref="W46:W109" si="63">IF(C46=0,"-",V46/C46)</f>
        <v>0.23953613023493234</v>
      </c>
      <c r="X46" s="11">
        <f t="shared" ref="X46:X109" si="64">G46+L46+Q46+V46</f>
        <v>-36194044.82</v>
      </c>
      <c r="Y46" s="73">
        <f t="shared" ref="Y46:Y109" si="65">IF(C46=0,"-",X46/C46)</f>
        <v>0.69224784037182696</v>
      </c>
    </row>
    <row r="47" spans="1:26" x14ac:dyDescent="0.3">
      <c r="A47" s="39" t="s">
        <v>95</v>
      </c>
      <c r="B47" s="39" t="s">
        <v>96</v>
      </c>
      <c r="C47" s="104">
        <f>C48+C61+C70+C89+C97+C122</f>
        <v>-50550792.390000001</v>
      </c>
      <c r="D47" s="9">
        <f>D48+D61+D70+D89+D97+D122</f>
        <v>-2203888.1600000006</v>
      </c>
      <c r="E47" s="9">
        <f>E48+E61+E70+E89+E97+E122</f>
        <v>-2981572.37</v>
      </c>
      <c r="F47" s="9">
        <f>F48+F61+F70+F89+F97+F122</f>
        <v>-2816458.3000000003</v>
      </c>
      <c r="G47" s="12">
        <f t="shared" ref="G47:G104" si="66">SUM(D47:F47)</f>
        <v>-8001918.8300000019</v>
      </c>
      <c r="H47" s="61">
        <f>IF(C47=0,"-",G47/C47)</f>
        <v>0.15829462708052325</v>
      </c>
      <c r="I47" s="9">
        <f>I48+I61+I70+I89+I97+I122</f>
        <v>-2528434.67</v>
      </c>
      <c r="J47" s="9">
        <f>J48+J61+J70+J89+J97+J122</f>
        <v>-1644977.51</v>
      </c>
      <c r="K47" s="9">
        <f>K48+K61+K70+K89+K97+K122</f>
        <v>-1640945.4000000001</v>
      </c>
      <c r="L47" s="12">
        <f t="shared" ref="L47:L110" si="67">SUM(I47:K47)</f>
        <v>-5814357.5800000001</v>
      </c>
      <c r="M47" s="40">
        <f t="shared" si="61"/>
        <v>0.11502010760073073</v>
      </c>
      <c r="N47" s="9">
        <f>N48+N61+N70+N89+N97+N122</f>
        <v>-1868645.18</v>
      </c>
      <c r="O47" s="9">
        <f>O48+O61+O70+O89+O97+O122</f>
        <v>-2773497.6000000006</v>
      </c>
      <c r="P47" s="9">
        <f>P48+P61+P70+P89+P97+P122</f>
        <v>-4589771.6499999994</v>
      </c>
      <c r="Q47" s="12">
        <f t="shared" ref="Q47:Q110" si="68">SUM(N47:P47)</f>
        <v>-9231914.4299999997</v>
      </c>
      <c r="R47" s="61">
        <f t="shared" si="62"/>
        <v>0.1826265028404632</v>
      </c>
      <c r="S47" s="9">
        <f>S48+S61+S70+S89+S97+S122</f>
        <v>-3392989.19</v>
      </c>
      <c r="T47" s="9">
        <f>T48+T61+T70+T89+T97+T122</f>
        <v>-3183977.8399999994</v>
      </c>
      <c r="U47" s="9">
        <f>U48+U61+U70+U89+U97+U122</f>
        <v>-5394476.96</v>
      </c>
      <c r="V47" s="12">
        <f t="shared" ref="V47:V110" si="69">SUM(S47:U47)</f>
        <v>-11971443.989999998</v>
      </c>
      <c r="W47" s="40">
        <f t="shared" si="63"/>
        <v>0.23682010556115832</v>
      </c>
      <c r="X47" s="11">
        <f t="shared" si="64"/>
        <v>-35019634.829999998</v>
      </c>
      <c r="Y47" s="73">
        <f t="shared" si="65"/>
        <v>0.6927613430828754</v>
      </c>
    </row>
    <row r="48" spans="1:26" x14ac:dyDescent="0.3">
      <c r="A48" s="39" t="s">
        <v>97</v>
      </c>
      <c r="B48" s="39" t="s">
        <v>98</v>
      </c>
      <c r="C48" s="104">
        <f>C49+C52+C55+C58</f>
        <v>-27848618.09</v>
      </c>
      <c r="D48" s="9">
        <f>D49+D52+D55+D58</f>
        <v>-1567401.81</v>
      </c>
      <c r="E48" s="9">
        <f t="shared" ref="E48" si="70">E49+E52+E55+E58</f>
        <v>-2105585.5699999998</v>
      </c>
      <c r="F48" s="9">
        <f>F49+F52+F55+F58</f>
        <v>-1843035.4100000001</v>
      </c>
      <c r="G48" s="12">
        <f t="shared" si="66"/>
        <v>-5516022.79</v>
      </c>
      <c r="H48" s="61">
        <f>IF(C48=0,"-",G48/C48)</f>
        <v>0.19807168787239454</v>
      </c>
      <c r="I48" s="9">
        <f t="shared" ref="I48:K48" si="71">I49+I52+I55+I58</f>
        <v>-1920103.5099999998</v>
      </c>
      <c r="J48" s="9">
        <f t="shared" si="71"/>
        <v>-1259190.01</v>
      </c>
      <c r="K48" s="9">
        <f t="shared" si="71"/>
        <v>-1323872.1600000001</v>
      </c>
      <c r="L48" s="12">
        <f t="shared" si="67"/>
        <v>-4503165.68</v>
      </c>
      <c r="M48" s="40">
        <f t="shared" si="61"/>
        <v>0.16170158481282113</v>
      </c>
      <c r="N48" s="9">
        <f t="shared" ref="N48:P48" si="72">N49+N52+N55+N58</f>
        <v>-1522988.0999999999</v>
      </c>
      <c r="O48" s="9">
        <f t="shared" si="72"/>
        <v>-1740538.05</v>
      </c>
      <c r="P48" s="9">
        <f t="shared" si="72"/>
        <v>-1699751.7899999998</v>
      </c>
      <c r="Q48" s="12">
        <f t="shared" si="68"/>
        <v>-4963277.9399999995</v>
      </c>
      <c r="R48" s="61">
        <f t="shared" si="62"/>
        <v>0.17822349116067035</v>
      </c>
      <c r="S48" s="9">
        <f t="shared" ref="S48:U48" si="73">S49+S52+S55+S58</f>
        <v>-1973693.0399999996</v>
      </c>
      <c r="T48" s="9">
        <f t="shared" si="73"/>
        <v>-2086254.94</v>
      </c>
      <c r="U48" s="9">
        <f t="shared" si="73"/>
        <v>-2772481.36</v>
      </c>
      <c r="V48" s="12">
        <f t="shared" si="69"/>
        <v>-6832429.3399999999</v>
      </c>
      <c r="W48" s="40">
        <f t="shared" si="63"/>
        <v>0.24534177307898153</v>
      </c>
      <c r="X48" s="11">
        <f t="shared" si="64"/>
        <v>-21814895.75</v>
      </c>
      <c r="Y48" s="73">
        <f t="shared" si="65"/>
        <v>0.78333853692486755</v>
      </c>
    </row>
    <row r="49" spans="1:25" x14ac:dyDescent="0.3">
      <c r="A49" s="39" t="s">
        <v>99</v>
      </c>
      <c r="B49" s="39" t="s">
        <v>100</v>
      </c>
      <c r="C49" s="104">
        <f>SUM(C50:C51)</f>
        <v>-391602.02</v>
      </c>
      <c r="D49" s="9">
        <f t="shared" ref="D49:F49" si="74">SUM(D50:D51)</f>
        <v>0</v>
      </c>
      <c r="E49" s="9">
        <f t="shared" si="74"/>
        <v>0</v>
      </c>
      <c r="F49" s="9">
        <f t="shared" si="74"/>
        <v>0</v>
      </c>
      <c r="G49" s="12">
        <f>SUM(D49:F49)</f>
        <v>0</v>
      </c>
      <c r="H49" s="61">
        <f t="shared" si="60"/>
        <v>0</v>
      </c>
      <c r="I49" s="9">
        <f t="shared" ref="I49:K49" si="75">SUM(I50:I51)</f>
        <v>-27678.27</v>
      </c>
      <c r="J49" s="9">
        <f t="shared" si="75"/>
        <v>-22966.720000000001</v>
      </c>
      <c r="K49" s="9">
        <f t="shared" si="75"/>
        <v>-22966.720000000001</v>
      </c>
      <c r="L49" s="12">
        <f t="shared" si="67"/>
        <v>-73611.710000000006</v>
      </c>
      <c r="M49" s="40">
        <f t="shared" si="61"/>
        <v>0.18797581789797715</v>
      </c>
      <c r="N49" s="9">
        <f t="shared" ref="N49:P49" si="76">SUM(N50:N51)</f>
        <v>-26609.93</v>
      </c>
      <c r="O49" s="9">
        <f t="shared" si="76"/>
        <v>-26609.99</v>
      </c>
      <c r="P49" s="9">
        <f t="shared" si="76"/>
        <v>-26609.93</v>
      </c>
      <c r="Q49" s="12">
        <f t="shared" si="68"/>
        <v>-79829.850000000006</v>
      </c>
      <c r="R49" s="61">
        <f t="shared" si="62"/>
        <v>0.20385454089332838</v>
      </c>
      <c r="S49" s="9">
        <f t="shared" ref="S49:U49" si="77">SUM(S50:S51)</f>
        <v>-168261.99</v>
      </c>
      <c r="T49" s="9">
        <f t="shared" si="77"/>
        <v>-51027.96</v>
      </c>
      <c r="U49" s="9">
        <f t="shared" si="77"/>
        <v>-63861.91</v>
      </c>
      <c r="V49" s="12">
        <f t="shared" si="69"/>
        <v>-283151.86</v>
      </c>
      <c r="W49" s="40">
        <f t="shared" si="63"/>
        <v>0.72306026409158963</v>
      </c>
      <c r="X49" s="11">
        <f t="shared" si="64"/>
        <v>-436593.42</v>
      </c>
      <c r="Y49" s="73">
        <f t="shared" si="65"/>
        <v>1.1148906228828952</v>
      </c>
    </row>
    <row r="50" spans="1:25" ht="27.6" x14ac:dyDescent="0.3">
      <c r="A50" s="2" t="s">
        <v>101</v>
      </c>
      <c r="B50" s="2" t="s">
        <v>102</v>
      </c>
      <c r="C50" s="105">
        <v>0</v>
      </c>
      <c r="D50" s="11">
        <v>0</v>
      </c>
      <c r="E50" s="11">
        <v>0</v>
      </c>
      <c r="F50" s="11">
        <v>0</v>
      </c>
      <c r="G50" s="12">
        <f>SUM(D50:F50)</f>
        <v>0</v>
      </c>
      <c r="H50" s="61" t="str">
        <f t="shared" si="60"/>
        <v>-</v>
      </c>
      <c r="I50" s="11">
        <v>0</v>
      </c>
      <c r="J50" s="11"/>
      <c r="K50" s="11">
        <v>0</v>
      </c>
      <c r="L50" s="12">
        <f t="shared" si="67"/>
        <v>0</v>
      </c>
      <c r="M50" s="40" t="str">
        <f t="shared" si="61"/>
        <v>-</v>
      </c>
      <c r="N50" s="11">
        <v>0</v>
      </c>
      <c r="O50" s="11">
        <v>0</v>
      </c>
      <c r="P50" s="11">
        <v>0</v>
      </c>
      <c r="Q50" s="12">
        <f t="shared" si="68"/>
        <v>0</v>
      </c>
      <c r="R50" s="61" t="str">
        <f t="shared" si="62"/>
        <v>-</v>
      </c>
      <c r="S50" s="11">
        <f>-Out!L156</f>
        <v>-86236.62</v>
      </c>
      <c r="T50" s="11">
        <f>-Nov!L156</f>
        <v>-22249.39</v>
      </c>
      <c r="U50" s="11">
        <f>-Dez!L158</f>
        <v>-35083.4</v>
      </c>
      <c r="V50" s="12">
        <f t="shared" si="69"/>
        <v>-143569.41</v>
      </c>
      <c r="W50" s="40" t="str">
        <f t="shared" si="63"/>
        <v>-</v>
      </c>
      <c r="X50" s="11">
        <f t="shared" si="64"/>
        <v>-143569.41</v>
      </c>
      <c r="Y50" s="73" t="str">
        <f t="shared" si="65"/>
        <v>-</v>
      </c>
    </row>
    <row r="51" spans="1:25" ht="27.6" x14ac:dyDescent="0.3">
      <c r="A51" s="2" t="s">
        <v>103</v>
      </c>
      <c r="B51" s="2" t="s">
        <v>104</v>
      </c>
      <c r="C51" s="105">
        <v>-391602.02</v>
      </c>
      <c r="D51" s="11">
        <v>0</v>
      </c>
      <c r="E51" s="11">
        <v>0</v>
      </c>
      <c r="F51" s="11">
        <v>0</v>
      </c>
      <c r="G51" s="12">
        <f t="shared" si="66"/>
        <v>0</v>
      </c>
      <c r="H51" s="61">
        <f t="shared" si="60"/>
        <v>0</v>
      </c>
      <c r="I51" s="11">
        <f>-Abr!L155</f>
        <v>-27678.27</v>
      </c>
      <c r="J51" s="11">
        <f>-Mai!P158</f>
        <v>-22966.720000000001</v>
      </c>
      <c r="K51" s="11">
        <f>-Jun!L157</f>
        <v>-22966.720000000001</v>
      </c>
      <c r="L51" s="12">
        <f t="shared" si="67"/>
        <v>-73611.710000000006</v>
      </c>
      <c r="M51" s="40">
        <f t="shared" si="61"/>
        <v>0.18797581789797715</v>
      </c>
      <c r="N51" s="11">
        <f>-Jul!L152</f>
        <v>-26609.93</v>
      </c>
      <c r="O51" s="11">
        <f>-Ago!L153</f>
        <v>-26609.99</v>
      </c>
      <c r="P51" s="11">
        <f>-Set!L154</f>
        <v>-26609.93</v>
      </c>
      <c r="Q51" s="12">
        <f t="shared" si="68"/>
        <v>-79829.850000000006</v>
      </c>
      <c r="R51" s="61">
        <f t="shared" si="62"/>
        <v>0.20385454089332838</v>
      </c>
      <c r="S51" s="11">
        <f>-Out!L167</f>
        <v>-82025.37</v>
      </c>
      <c r="T51" s="11">
        <f>-Nov!L167</f>
        <v>-28778.57</v>
      </c>
      <c r="U51" s="11">
        <f>-Dez!L169</f>
        <v>-28778.51</v>
      </c>
      <c r="V51" s="12">
        <f t="shared" si="69"/>
        <v>-139582.45000000001</v>
      </c>
      <c r="W51" s="40">
        <f t="shared" si="63"/>
        <v>0.35643955564887025</v>
      </c>
      <c r="X51" s="11">
        <f t="shared" si="64"/>
        <v>-293024.01</v>
      </c>
      <c r="Y51" s="73">
        <f t="shared" si="65"/>
        <v>0.74826991444017577</v>
      </c>
    </row>
    <row r="52" spans="1:25" x14ac:dyDescent="0.3">
      <c r="A52" s="39" t="s">
        <v>105</v>
      </c>
      <c r="B52" s="39" t="s">
        <v>106</v>
      </c>
      <c r="C52" s="104">
        <f t="shared" ref="C52:F52" si="78">SUM(C53:C54)</f>
        <v>-26932986.719999999</v>
      </c>
      <c r="D52" s="9">
        <f t="shared" si="78"/>
        <v>-1534545.3</v>
      </c>
      <c r="E52" s="9">
        <f t="shared" si="78"/>
        <v>-2072584.1199999999</v>
      </c>
      <c r="F52" s="9">
        <f t="shared" si="78"/>
        <v>-1812034.06</v>
      </c>
      <c r="G52" s="12">
        <f>SUM(D52:F52)</f>
        <v>-5419163.4800000004</v>
      </c>
      <c r="H52" s="61">
        <f t="shared" si="60"/>
        <v>0.20120915427384878</v>
      </c>
      <c r="I52" s="9">
        <f t="shared" ref="I52:K52" si="79">SUM(I53:I54)</f>
        <v>-1859320.2999999998</v>
      </c>
      <c r="J52" s="9">
        <f t="shared" si="79"/>
        <v>-1216382.73</v>
      </c>
      <c r="K52" s="9">
        <f t="shared" si="79"/>
        <v>-1294654.4900000002</v>
      </c>
      <c r="L52" s="12">
        <f t="shared" si="67"/>
        <v>-4370357.5199999996</v>
      </c>
      <c r="M52" s="40">
        <f t="shared" si="61"/>
        <v>0.16226783777955986</v>
      </c>
      <c r="N52" s="9">
        <f t="shared" ref="N52:P52" si="80">SUM(N53:N54)</f>
        <v>-1487895.8199999998</v>
      </c>
      <c r="O52" s="9">
        <f t="shared" si="80"/>
        <v>-1705445.82</v>
      </c>
      <c r="P52" s="9">
        <f t="shared" si="80"/>
        <v>-1664659.5299999998</v>
      </c>
      <c r="Q52" s="12">
        <f t="shared" si="68"/>
        <v>-4858001.17</v>
      </c>
      <c r="R52" s="61">
        <f t="shared" si="62"/>
        <v>0.18037365185319484</v>
      </c>
      <c r="S52" s="9">
        <f t="shared" ref="S52:U52" si="81">SUM(S53:S54)</f>
        <v>-1789083.8499999996</v>
      </c>
      <c r="T52" s="9">
        <f t="shared" si="81"/>
        <v>-2015671.86</v>
      </c>
      <c r="U52" s="9">
        <f t="shared" si="81"/>
        <v>-2683878.3199999998</v>
      </c>
      <c r="V52" s="12">
        <f t="shared" si="69"/>
        <v>-6488634.0299999993</v>
      </c>
      <c r="W52" s="40">
        <f t="shared" si="63"/>
        <v>0.24091773027094857</v>
      </c>
      <c r="X52" s="11">
        <f t="shared" si="64"/>
        <v>-21136156.199999999</v>
      </c>
      <c r="Y52" s="73">
        <f t="shared" si="65"/>
        <v>0.78476837417755207</v>
      </c>
    </row>
    <row r="53" spans="1:25" ht="27.6" x14ac:dyDescent="0.3">
      <c r="A53" s="2" t="s">
        <v>107</v>
      </c>
      <c r="B53" s="2" t="s">
        <v>102</v>
      </c>
      <c r="C53" s="105">
        <v>-4230138.1899999995</v>
      </c>
      <c r="D53" s="11">
        <f>-Jan!K153</f>
        <v>-241988.71</v>
      </c>
      <c r="E53" s="11">
        <f>-Fev!L148</f>
        <v>-254814.81</v>
      </c>
      <c r="F53" s="11">
        <f>-Mar!L154</f>
        <v>-223413.40000000002</v>
      </c>
      <c r="G53" s="12">
        <f>SUM(D53:F53)</f>
        <v>-720216.92</v>
      </c>
      <c r="H53" s="61">
        <f t="shared" si="60"/>
        <v>0.1702584851016416</v>
      </c>
      <c r="I53" s="11">
        <f>-Abr!L163</f>
        <v>-295804.32999999996</v>
      </c>
      <c r="J53" s="11">
        <f>-Mai!P166</f>
        <v>-223856.45000000007</v>
      </c>
      <c r="K53" s="11">
        <f>-Jun!L165</f>
        <v>-234374.36</v>
      </c>
      <c r="L53" s="12">
        <f t="shared" si="67"/>
        <v>-754035.14</v>
      </c>
      <c r="M53" s="40">
        <f t="shared" si="61"/>
        <v>0.17825307498996862</v>
      </c>
      <c r="N53" s="11">
        <f>-Jul!L160</f>
        <v>-220857.02999999997</v>
      </c>
      <c r="O53" s="11">
        <f>-Ago!L161</f>
        <v>-257978.28999999998</v>
      </c>
      <c r="P53" s="11">
        <f>-Set!L163</f>
        <v>-226810.46999999997</v>
      </c>
      <c r="Q53" s="12">
        <f t="shared" si="68"/>
        <v>-705645.78999999992</v>
      </c>
      <c r="R53" s="61">
        <f t="shared" si="62"/>
        <v>0.16681388604942951</v>
      </c>
      <c r="S53" s="11">
        <f>-Out!L177</f>
        <v>-187905.89999999997</v>
      </c>
      <c r="T53" s="11">
        <f>-Nov!L177</f>
        <v>-81379.299999999988</v>
      </c>
      <c r="U53" s="11">
        <f>-Dez!L179</f>
        <v>-316392.90000000002</v>
      </c>
      <c r="V53" s="12">
        <f t="shared" si="69"/>
        <v>-585678.1</v>
      </c>
      <c r="W53" s="40">
        <f t="shared" si="63"/>
        <v>0.13845365652227073</v>
      </c>
      <c r="X53" s="11">
        <f t="shared" si="64"/>
        <v>-2765575.95</v>
      </c>
      <c r="Y53" s="73">
        <f t="shared" si="65"/>
        <v>0.65377910266331052</v>
      </c>
    </row>
    <row r="54" spans="1:25" ht="27.6" x14ac:dyDescent="0.3">
      <c r="A54" s="2" t="s">
        <v>108</v>
      </c>
      <c r="B54" s="2" t="s">
        <v>104</v>
      </c>
      <c r="C54" s="105">
        <v>-22702848.530000001</v>
      </c>
      <c r="D54" s="11">
        <f>-Jan!K166</f>
        <v>-1292556.5900000001</v>
      </c>
      <c r="E54" s="11">
        <f>-Fev!L161</f>
        <v>-1817769.3099999998</v>
      </c>
      <c r="F54" s="11">
        <f>-Mar!L167</f>
        <v>-1588620.66</v>
      </c>
      <c r="G54" s="12">
        <f>SUM(D54:F54)</f>
        <v>-4698946.5599999996</v>
      </c>
      <c r="H54" s="61">
        <f t="shared" si="60"/>
        <v>0.2069760785211916</v>
      </c>
      <c r="I54" s="11">
        <f>-Abr!L177</f>
        <v>-1563515.97</v>
      </c>
      <c r="J54" s="11">
        <f>-Mai!P181</f>
        <v>-992526.28</v>
      </c>
      <c r="K54" s="11">
        <f>-Jun!L180</f>
        <v>-1060280.1300000001</v>
      </c>
      <c r="L54" s="12">
        <f>SUM(I54:K54)</f>
        <v>-3616322.38</v>
      </c>
      <c r="M54" s="40">
        <f>IF(C54=0,"-",L54/C54)</f>
        <v>0.15928936737701963</v>
      </c>
      <c r="N54" s="11">
        <f>-Jul!L175</f>
        <v>-1267038.7899999998</v>
      </c>
      <c r="O54" s="11">
        <f>-Ago!L176</f>
        <v>-1447467.53</v>
      </c>
      <c r="P54" s="11">
        <f>-Set!L178</f>
        <v>-1437849.0599999998</v>
      </c>
      <c r="Q54" s="12">
        <f t="shared" si="68"/>
        <v>-4152355.38</v>
      </c>
      <c r="R54" s="61">
        <f t="shared" si="62"/>
        <v>0.18290019309748703</v>
      </c>
      <c r="S54" s="11">
        <f>-Out!L192</f>
        <v>-1601177.9499999997</v>
      </c>
      <c r="T54" s="11">
        <f>-Nov!L192</f>
        <v>-1934292.56</v>
      </c>
      <c r="U54" s="11">
        <f>-Dez!L194</f>
        <v>-2367485.42</v>
      </c>
      <c r="V54" s="12">
        <f t="shared" si="69"/>
        <v>-5902955.9299999997</v>
      </c>
      <c r="W54" s="40">
        <f t="shared" si="63"/>
        <v>0.26000948392884332</v>
      </c>
      <c r="X54" s="11">
        <f t="shared" si="64"/>
        <v>-18370580.25</v>
      </c>
      <c r="Y54" s="73">
        <f t="shared" si="65"/>
        <v>0.80917512292454163</v>
      </c>
    </row>
    <row r="55" spans="1:25" x14ac:dyDescent="0.3">
      <c r="A55" s="39" t="s">
        <v>109</v>
      </c>
      <c r="B55" s="39" t="s">
        <v>110</v>
      </c>
      <c r="C55" s="104">
        <f t="shared" ref="C55:F55" si="82">SUM(C56:C57)</f>
        <v>0</v>
      </c>
      <c r="D55" s="9">
        <f t="shared" si="82"/>
        <v>0</v>
      </c>
      <c r="E55" s="9">
        <f t="shared" si="82"/>
        <v>0</v>
      </c>
      <c r="F55" s="9">
        <f t="shared" si="82"/>
        <v>0</v>
      </c>
      <c r="G55" s="12">
        <f t="shared" si="66"/>
        <v>0</v>
      </c>
      <c r="H55" s="61" t="str">
        <f t="shared" si="60"/>
        <v>-</v>
      </c>
      <c r="I55" s="9">
        <f t="shared" ref="I55:K55" si="83">SUM(I56:I57)</f>
        <v>0</v>
      </c>
      <c r="J55" s="9">
        <f t="shared" si="83"/>
        <v>0</v>
      </c>
      <c r="K55" s="9">
        <f t="shared" si="83"/>
        <v>0</v>
      </c>
      <c r="L55" s="12">
        <f t="shared" si="67"/>
        <v>0</v>
      </c>
      <c r="M55" s="40" t="str">
        <f t="shared" si="61"/>
        <v>-</v>
      </c>
      <c r="N55" s="9">
        <f t="shared" ref="N55:P55" si="84">SUM(N56:N57)</f>
        <v>0</v>
      </c>
      <c r="O55" s="9">
        <f t="shared" si="84"/>
        <v>0</v>
      </c>
      <c r="P55" s="9">
        <f t="shared" si="84"/>
        <v>0</v>
      </c>
      <c r="Q55" s="12">
        <f t="shared" si="68"/>
        <v>0</v>
      </c>
      <c r="R55" s="61" t="str">
        <f t="shared" si="62"/>
        <v>-</v>
      </c>
      <c r="S55" s="9">
        <f t="shared" ref="S55:U55" si="85">SUM(S56:S57)</f>
        <v>0</v>
      </c>
      <c r="T55" s="9">
        <f t="shared" si="85"/>
        <v>0</v>
      </c>
      <c r="U55" s="9">
        <f t="shared" si="85"/>
        <v>0</v>
      </c>
      <c r="V55" s="12">
        <f t="shared" si="69"/>
        <v>0</v>
      </c>
      <c r="W55" s="40" t="str">
        <f t="shared" si="63"/>
        <v>-</v>
      </c>
      <c r="X55" s="11">
        <f t="shared" si="64"/>
        <v>0</v>
      </c>
      <c r="Y55" s="73" t="str">
        <f t="shared" si="65"/>
        <v>-</v>
      </c>
    </row>
    <row r="56" spans="1:25" ht="27.6" x14ac:dyDescent="0.3">
      <c r="A56" s="2" t="s">
        <v>111</v>
      </c>
      <c r="B56" s="2" t="s">
        <v>102</v>
      </c>
      <c r="C56" s="105">
        <v>0</v>
      </c>
      <c r="D56" s="11">
        <v>0</v>
      </c>
      <c r="E56" s="11">
        <v>0</v>
      </c>
      <c r="F56" s="11">
        <v>0</v>
      </c>
      <c r="G56" s="12">
        <f t="shared" si="66"/>
        <v>0</v>
      </c>
      <c r="H56" s="61" t="str">
        <f t="shared" si="60"/>
        <v>-</v>
      </c>
      <c r="I56" s="11">
        <v>0</v>
      </c>
      <c r="J56" s="11">
        <v>0</v>
      </c>
      <c r="K56" s="11">
        <v>0</v>
      </c>
      <c r="L56" s="12">
        <f t="shared" si="67"/>
        <v>0</v>
      </c>
      <c r="M56" s="40" t="str">
        <f t="shared" si="61"/>
        <v>-</v>
      </c>
      <c r="N56" s="11">
        <v>0</v>
      </c>
      <c r="O56" s="11">
        <v>0</v>
      </c>
      <c r="P56" s="11">
        <v>0</v>
      </c>
      <c r="Q56" s="12">
        <f t="shared" si="68"/>
        <v>0</v>
      </c>
      <c r="R56" s="61" t="str">
        <f t="shared" si="62"/>
        <v>-</v>
      </c>
      <c r="S56" s="11">
        <v>0</v>
      </c>
      <c r="T56" s="11">
        <v>0</v>
      </c>
      <c r="U56" s="11">
        <v>0</v>
      </c>
      <c r="V56" s="12">
        <f t="shared" si="69"/>
        <v>0</v>
      </c>
      <c r="W56" s="40" t="str">
        <f t="shared" si="63"/>
        <v>-</v>
      </c>
      <c r="X56" s="11">
        <f t="shared" si="64"/>
        <v>0</v>
      </c>
      <c r="Y56" s="73" t="str">
        <f t="shared" si="65"/>
        <v>-</v>
      </c>
    </row>
    <row r="57" spans="1:25" ht="27.6" x14ac:dyDescent="0.3">
      <c r="A57" s="2" t="s">
        <v>112</v>
      </c>
      <c r="B57" s="2" t="s">
        <v>104</v>
      </c>
      <c r="C57" s="105">
        <v>0</v>
      </c>
      <c r="D57" s="11">
        <v>0</v>
      </c>
      <c r="E57" s="11">
        <v>0</v>
      </c>
      <c r="F57" s="11">
        <v>0</v>
      </c>
      <c r="G57" s="12">
        <f t="shared" si="66"/>
        <v>0</v>
      </c>
      <c r="H57" s="61" t="str">
        <f t="shared" si="60"/>
        <v>-</v>
      </c>
      <c r="I57" s="11">
        <v>0</v>
      </c>
      <c r="J57" s="11">
        <v>0</v>
      </c>
      <c r="K57" s="11">
        <v>0</v>
      </c>
      <c r="L57" s="12">
        <f t="shared" si="67"/>
        <v>0</v>
      </c>
      <c r="M57" s="40" t="str">
        <f t="shared" si="61"/>
        <v>-</v>
      </c>
      <c r="N57" s="11">
        <v>0</v>
      </c>
      <c r="O57" s="11">
        <v>0</v>
      </c>
      <c r="P57" s="11">
        <v>0</v>
      </c>
      <c r="Q57" s="12">
        <f t="shared" si="68"/>
        <v>0</v>
      </c>
      <c r="R57" s="61" t="str">
        <f t="shared" si="62"/>
        <v>-</v>
      </c>
      <c r="S57" s="11">
        <v>0</v>
      </c>
      <c r="T57" s="11">
        <v>0</v>
      </c>
      <c r="U57" s="11">
        <v>0</v>
      </c>
      <c r="V57" s="12">
        <f t="shared" si="69"/>
        <v>0</v>
      </c>
      <c r="W57" s="40" t="str">
        <f t="shared" si="63"/>
        <v>-</v>
      </c>
      <c r="X57" s="11">
        <f t="shared" si="64"/>
        <v>0</v>
      </c>
      <c r="Y57" s="73" t="str">
        <f t="shared" si="65"/>
        <v>-</v>
      </c>
    </row>
    <row r="58" spans="1:25" x14ac:dyDescent="0.3">
      <c r="A58" s="39" t="s">
        <v>113</v>
      </c>
      <c r="B58" s="39" t="s">
        <v>114</v>
      </c>
      <c r="C58" s="104">
        <f>SUM(C59:C60)</f>
        <v>-524029.35000000003</v>
      </c>
      <c r="D58" s="9">
        <f t="shared" ref="D58:F58" si="86">SUM(D59:D60)</f>
        <v>-32856.51</v>
      </c>
      <c r="E58" s="9">
        <f t="shared" si="86"/>
        <v>-33001.449999999997</v>
      </c>
      <c r="F58" s="9">
        <f t="shared" si="86"/>
        <v>-31001.350000000002</v>
      </c>
      <c r="G58" s="12">
        <f>SUM(D58:F58)</f>
        <v>-96859.31</v>
      </c>
      <c r="H58" s="61">
        <f t="shared" si="60"/>
        <v>0.18483565853706474</v>
      </c>
      <c r="I58" s="9">
        <f t="shared" ref="I58:K58" si="87">SUM(I59:I60)</f>
        <v>-33104.94</v>
      </c>
      <c r="J58" s="9">
        <f t="shared" si="87"/>
        <v>-19840.560000000001</v>
      </c>
      <c r="K58" s="9">
        <f t="shared" si="87"/>
        <v>-6250.9499999999989</v>
      </c>
      <c r="L58" s="12">
        <f t="shared" si="67"/>
        <v>-59196.45</v>
      </c>
      <c r="M58" s="40">
        <f t="shared" si="61"/>
        <v>0.11296399715015962</v>
      </c>
      <c r="N58" s="9">
        <f t="shared" ref="N58:P58" si="88">SUM(N59:N60)</f>
        <v>-8482.3499999999985</v>
      </c>
      <c r="O58" s="9">
        <f t="shared" si="88"/>
        <v>-8482.24</v>
      </c>
      <c r="P58" s="9">
        <f t="shared" si="88"/>
        <v>-8482.33</v>
      </c>
      <c r="Q58" s="12">
        <f t="shared" si="68"/>
        <v>-25446.92</v>
      </c>
      <c r="R58" s="61">
        <f t="shared" si="62"/>
        <v>4.8560104505596863E-2</v>
      </c>
      <c r="S58" s="9">
        <f t="shared" ref="S58:U58" si="89">SUM(S59:S60)</f>
        <v>-16347.199999999999</v>
      </c>
      <c r="T58" s="9">
        <f t="shared" si="89"/>
        <v>-19555.119999999995</v>
      </c>
      <c r="U58" s="9">
        <f t="shared" si="89"/>
        <v>-24741.13</v>
      </c>
      <c r="V58" s="12">
        <f t="shared" si="69"/>
        <v>-60643.45</v>
      </c>
      <c r="W58" s="40">
        <f t="shared" si="63"/>
        <v>0.11572529286766094</v>
      </c>
      <c r="X58" s="11">
        <f t="shared" si="64"/>
        <v>-242146.13</v>
      </c>
      <c r="Y58" s="73">
        <f t="shared" si="65"/>
        <v>0.4620850530604822</v>
      </c>
    </row>
    <row r="59" spans="1:25" ht="27.6" x14ac:dyDescent="0.3">
      <c r="A59" s="2" t="s">
        <v>115</v>
      </c>
      <c r="B59" s="2" t="s">
        <v>102</v>
      </c>
      <c r="C59" s="105">
        <v>0</v>
      </c>
      <c r="D59" s="11">
        <v>0</v>
      </c>
      <c r="E59" s="11">
        <v>0</v>
      </c>
      <c r="F59" s="11">
        <v>0</v>
      </c>
      <c r="G59" s="12">
        <f t="shared" si="66"/>
        <v>0</v>
      </c>
      <c r="H59" s="61" t="str">
        <f t="shared" si="60"/>
        <v>-</v>
      </c>
      <c r="I59" s="11">
        <v>0</v>
      </c>
      <c r="J59" s="11">
        <v>0</v>
      </c>
      <c r="K59" s="11">
        <v>0</v>
      </c>
      <c r="L59" s="12">
        <f t="shared" si="67"/>
        <v>0</v>
      </c>
      <c r="M59" s="40" t="str">
        <f t="shared" si="61"/>
        <v>-</v>
      </c>
      <c r="N59" s="11">
        <v>0</v>
      </c>
      <c r="O59" s="11">
        <v>0</v>
      </c>
      <c r="P59" s="11">
        <v>0</v>
      </c>
      <c r="Q59" s="12">
        <f t="shared" si="68"/>
        <v>0</v>
      </c>
      <c r="R59" s="61" t="str">
        <f t="shared" si="62"/>
        <v>-</v>
      </c>
      <c r="S59" s="11">
        <v>0</v>
      </c>
      <c r="T59" s="11">
        <v>0</v>
      </c>
      <c r="U59" s="11">
        <v>0</v>
      </c>
      <c r="V59" s="12">
        <f t="shared" si="69"/>
        <v>0</v>
      </c>
      <c r="W59" s="40" t="str">
        <f t="shared" si="63"/>
        <v>-</v>
      </c>
      <c r="X59" s="11">
        <f t="shared" si="64"/>
        <v>0</v>
      </c>
      <c r="Y59" s="73" t="str">
        <f t="shared" si="65"/>
        <v>-</v>
      </c>
    </row>
    <row r="60" spans="1:25" ht="27.6" x14ac:dyDescent="0.3">
      <c r="A60" s="2" t="s">
        <v>116</v>
      </c>
      <c r="B60" s="2" t="s">
        <v>104</v>
      </c>
      <c r="C60" s="105">
        <v>-524029.35000000003</v>
      </c>
      <c r="D60" s="11">
        <f>-Jan!K181</f>
        <v>-32856.51</v>
      </c>
      <c r="E60" s="11">
        <f>-Fev!L176</f>
        <v>-33001.449999999997</v>
      </c>
      <c r="F60" s="11">
        <f>-Mar!L182</f>
        <v>-31001.350000000002</v>
      </c>
      <c r="G60" s="12">
        <f>SUM(D60:F60)</f>
        <v>-96859.31</v>
      </c>
      <c r="H60" s="61">
        <f t="shared" si="60"/>
        <v>0.18483565853706474</v>
      </c>
      <c r="I60" s="11">
        <f>-Abr!L192</f>
        <v>-33104.94</v>
      </c>
      <c r="J60" s="11">
        <f>-Mai!P197</f>
        <v>-19840.560000000001</v>
      </c>
      <c r="K60" s="11">
        <f>-Jun!L195</f>
        <v>-6250.9499999999989</v>
      </c>
      <c r="L60" s="12">
        <f t="shared" si="67"/>
        <v>-59196.45</v>
      </c>
      <c r="M60" s="40">
        <f t="shared" si="61"/>
        <v>0.11296399715015962</v>
      </c>
      <c r="N60" s="11">
        <f>-Jul!L191</f>
        <v>-8482.3499999999985</v>
      </c>
      <c r="O60" s="11">
        <f>-Ago!L191</f>
        <v>-8482.24</v>
      </c>
      <c r="P60" s="11">
        <f>-Set!L193</f>
        <v>-8482.33</v>
      </c>
      <c r="Q60" s="12">
        <f t="shared" si="68"/>
        <v>-25446.92</v>
      </c>
      <c r="R60" s="61">
        <f t="shared" si="62"/>
        <v>4.8560104505596863E-2</v>
      </c>
      <c r="S60" s="11">
        <f>-Out!L207</f>
        <v>-16347.199999999999</v>
      </c>
      <c r="T60" s="11">
        <f>-Nov!L208</f>
        <v>-19555.119999999995</v>
      </c>
      <c r="U60" s="11">
        <f>-Dez!L209</f>
        <v>-24741.13</v>
      </c>
      <c r="V60" s="12">
        <f t="shared" si="69"/>
        <v>-60643.45</v>
      </c>
      <c r="W60" s="40">
        <f t="shared" si="63"/>
        <v>0.11572529286766094</v>
      </c>
      <c r="X60" s="11">
        <f t="shared" si="64"/>
        <v>-242146.13</v>
      </c>
      <c r="Y60" s="73">
        <f t="shared" si="65"/>
        <v>0.4620850530604822</v>
      </c>
    </row>
    <row r="61" spans="1:25" ht="27.6" x14ac:dyDescent="0.3">
      <c r="A61" s="39" t="s">
        <v>117</v>
      </c>
      <c r="B61" s="39" t="s">
        <v>118</v>
      </c>
      <c r="C61" s="104">
        <f>SUM(C62:C69)</f>
        <v>-6778226.3499999996</v>
      </c>
      <c r="D61" s="9">
        <f>SUM(D62:D69)</f>
        <v>-336093.54000000004</v>
      </c>
      <c r="E61" s="9">
        <f t="shared" ref="E61" si="90">SUM(E62:E69)</f>
        <v>-323588.51</v>
      </c>
      <c r="F61" s="9">
        <f>SUM(F62:F69)</f>
        <v>-323289.15000000002</v>
      </c>
      <c r="G61" s="12">
        <f>SUM(D61:F61)</f>
        <v>-982971.20000000007</v>
      </c>
      <c r="H61" s="61">
        <f t="shared" si="60"/>
        <v>0.14501893994732121</v>
      </c>
      <c r="I61" s="9">
        <f t="shared" ref="I61:K61" si="91">SUM(I62:I69)</f>
        <v>-240011.19</v>
      </c>
      <c r="J61" s="9">
        <f>SUM(J62:J69)</f>
        <v>-215036.19</v>
      </c>
      <c r="K61" s="9">
        <f t="shared" si="91"/>
        <v>-214882.75999999998</v>
      </c>
      <c r="L61" s="12">
        <f t="shared" si="67"/>
        <v>-669930.14</v>
      </c>
      <c r="M61" s="40">
        <f t="shared" si="61"/>
        <v>9.8835610587126532E-2</v>
      </c>
      <c r="N61" s="9">
        <f t="shared" ref="N61:P61" si="92">SUM(N62:N69)</f>
        <v>-216147.08</v>
      </c>
      <c r="O61" s="9">
        <f t="shared" si="92"/>
        <v>-313364.55000000005</v>
      </c>
      <c r="P61" s="9">
        <f t="shared" si="92"/>
        <v>-435557.41000000003</v>
      </c>
      <c r="Q61" s="12">
        <f t="shared" si="68"/>
        <v>-965069.04</v>
      </c>
      <c r="R61" s="61">
        <f t="shared" si="62"/>
        <v>0.14237781244941755</v>
      </c>
      <c r="S61" s="9">
        <f t="shared" ref="S61:U61" si="93">SUM(S62:S69)</f>
        <v>-418314.28999999992</v>
      </c>
      <c r="T61" s="9">
        <f t="shared" si="93"/>
        <v>-422455.3</v>
      </c>
      <c r="U61" s="9">
        <f t="shared" si="93"/>
        <v>-580569.37</v>
      </c>
      <c r="V61" s="12">
        <f t="shared" si="69"/>
        <v>-1421338.96</v>
      </c>
      <c r="W61" s="40">
        <f t="shared" si="63"/>
        <v>0.209691870204364</v>
      </c>
      <c r="X61" s="11">
        <f t="shared" si="64"/>
        <v>-4039309.34</v>
      </c>
      <c r="Y61" s="73">
        <f t="shared" si="65"/>
        <v>0.59592423318822929</v>
      </c>
    </row>
    <row r="62" spans="1:25" x14ac:dyDescent="0.3">
      <c r="A62" s="2" t="s">
        <v>119</v>
      </c>
      <c r="B62" s="2" t="s">
        <v>120</v>
      </c>
      <c r="C62" s="105">
        <v>-1568981.49</v>
      </c>
      <c r="D62" s="11">
        <f>-Jan!K201</f>
        <v>-120714.54</v>
      </c>
      <c r="E62" s="11">
        <f>-Fev!L196</f>
        <v>-120714.54</v>
      </c>
      <c r="F62" s="11">
        <f>-Mar!L203</f>
        <v>-120714.56</v>
      </c>
      <c r="G62" s="12">
        <f t="shared" si="66"/>
        <v>-362143.64</v>
      </c>
      <c r="H62" s="61">
        <f t="shared" si="60"/>
        <v>0.23081447570168595</v>
      </c>
      <c r="I62" s="11">
        <f>-Abr!L213</f>
        <v>-60357.27</v>
      </c>
      <c r="J62" s="11">
        <f>-Mai!P217</f>
        <v>-45871.54</v>
      </c>
      <c r="K62" s="11">
        <f>-Jun!L216</f>
        <v>-45871.54</v>
      </c>
      <c r="L62" s="12">
        <f t="shared" si="67"/>
        <v>-152100.35</v>
      </c>
      <c r="M62" s="40">
        <f t="shared" si="61"/>
        <v>9.6942093306658456E-2</v>
      </c>
      <c r="N62" s="11">
        <f>-Jul!L211</f>
        <v>-45871.54</v>
      </c>
      <c r="O62" s="11">
        <f>-Ago!L212</f>
        <v>-120714.57</v>
      </c>
      <c r="P62" s="11">
        <f>-Set!L214</f>
        <v>-144513.31</v>
      </c>
      <c r="Q62" s="12">
        <f t="shared" si="68"/>
        <v>-311099.42000000004</v>
      </c>
      <c r="R62" s="61">
        <f t="shared" si="62"/>
        <v>0.19828112822414498</v>
      </c>
      <c r="S62" s="11">
        <f>-Out!L228</f>
        <v>-144513.32999999999</v>
      </c>
      <c r="T62" s="11">
        <f>-Nov!L228</f>
        <v>-152756.95000000001</v>
      </c>
      <c r="U62" s="11">
        <f>-Dez!L231</f>
        <v>-144513.31</v>
      </c>
      <c r="V62" s="12">
        <f t="shared" si="69"/>
        <v>-441783.59</v>
      </c>
      <c r="W62" s="40">
        <f t="shared" si="63"/>
        <v>0.28157348752406253</v>
      </c>
      <c r="X62" s="11">
        <f t="shared" si="64"/>
        <v>-1267127</v>
      </c>
      <c r="Y62" s="73">
        <f t="shared" si="65"/>
        <v>0.8076111847565518</v>
      </c>
    </row>
    <row r="63" spans="1:25" x14ac:dyDescent="0.3">
      <c r="A63" s="2" t="s">
        <v>121</v>
      </c>
      <c r="B63" s="2" t="s">
        <v>122</v>
      </c>
      <c r="C63" s="105">
        <v>-2356793.19</v>
      </c>
      <c r="D63" s="11">
        <f>-Jan!K203</f>
        <v>-160608.75</v>
      </c>
      <c r="E63" s="11">
        <f>-Fev!L198</f>
        <v>-164512.81</v>
      </c>
      <c r="F63" s="11">
        <f>-Mar!L205</f>
        <v>-164512.81</v>
      </c>
      <c r="G63" s="12">
        <f t="shared" si="66"/>
        <v>-489634.37</v>
      </c>
      <c r="H63" s="61">
        <f t="shared" si="60"/>
        <v>0.20775449117790434</v>
      </c>
      <c r="I63" s="11">
        <f>-Abr!L215</f>
        <v>-143903.76</v>
      </c>
      <c r="J63" s="11">
        <f>-Mai!P219</f>
        <v>-138957.60999999999</v>
      </c>
      <c r="K63" s="11">
        <f>-Jun!L218</f>
        <v>-138957.60999999999</v>
      </c>
      <c r="L63" s="12">
        <f t="shared" si="67"/>
        <v>-421818.98</v>
      </c>
      <c r="M63" s="40">
        <f t="shared" si="61"/>
        <v>0.17898005721919114</v>
      </c>
      <c r="N63" s="11">
        <f>-Jul!L213</f>
        <v>-138957.60999999999</v>
      </c>
      <c r="O63" s="11">
        <f>-Ago!L214</f>
        <v>-164512.81</v>
      </c>
      <c r="P63" s="11">
        <f>-Set!L216</f>
        <v>-195743.38</v>
      </c>
      <c r="Q63" s="12">
        <f t="shared" si="68"/>
        <v>-499213.8</v>
      </c>
      <c r="R63" s="61">
        <f t="shared" si="62"/>
        <v>0.21181909474203803</v>
      </c>
      <c r="S63" s="11">
        <f>-Out!L230</f>
        <v>-195001.85</v>
      </c>
      <c r="T63" s="11">
        <f>-Nov!L230</f>
        <v>-186758.22</v>
      </c>
      <c r="U63" s="11">
        <f>-Dez!L233</f>
        <v>-340541.97</v>
      </c>
      <c r="V63" s="12">
        <f t="shared" si="69"/>
        <v>-722302.04</v>
      </c>
      <c r="W63" s="40">
        <f t="shared" si="63"/>
        <v>0.30647663234295075</v>
      </c>
      <c r="X63" s="11">
        <f t="shared" si="64"/>
        <v>-2132969.19</v>
      </c>
      <c r="Y63" s="73">
        <f t="shared" si="65"/>
        <v>0.90503027548208415</v>
      </c>
    </row>
    <row r="64" spans="1:25" x14ac:dyDescent="0.3">
      <c r="A64" s="2" t="s">
        <v>123</v>
      </c>
      <c r="B64" s="2" t="s">
        <v>124</v>
      </c>
      <c r="C64" s="105">
        <v>-58333.33</v>
      </c>
      <c r="D64" s="11">
        <f>-Jan!K198</f>
        <v>-4410</v>
      </c>
      <c r="E64" s="11">
        <f>-Fev!L193</f>
        <v>-3675</v>
      </c>
      <c r="F64" s="11">
        <f>-Mar!L200</f>
        <v>-3675</v>
      </c>
      <c r="G64" s="12">
        <f t="shared" si="66"/>
        <v>-11760</v>
      </c>
      <c r="H64" s="61">
        <f t="shared" si="60"/>
        <v>0.20160001152000065</v>
      </c>
      <c r="I64" s="11">
        <f>-Abr!L210</f>
        <v>-3675</v>
      </c>
      <c r="J64" s="11">
        <f>-Mai!P214</f>
        <v>-3675</v>
      </c>
      <c r="K64" s="11">
        <f>-Jun!L213</f>
        <v>-3675</v>
      </c>
      <c r="L64" s="12">
        <f t="shared" si="67"/>
        <v>-11025</v>
      </c>
      <c r="M64" s="40">
        <f t="shared" si="61"/>
        <v>0.18900001080000062</v>
      </c>
      <c r="N64" s="11">
        <f>-Jul!L208</f>
        <v>-3675</v>
      </c>
      <c r="O64" s="11">
        <f>-Ago!L209</f>
        <v>-3675</v>
      </c>
      <c r="P64" s="11">
        <f>-Set!L211</f>
        <v>-3675</v>
      </c>
      <c r="Q64" s="12">
        <f t="shared" si="68"/>
        <v>-11025</v>
      </c>
      <c r="R64" s="61">
        <f t="shared" si="62"/>
        <v>0.18900001080000062</v>
      </c>
      <c r="S64" s="11">
        <f>-Out!L225</f>
        <v>-6100.5</v>
      </c>
      <c r="T64" s="11">
        <f>-Nov!L225</f>
        <v>-6100.5</v>
      </c>
      <c r="U64" s="11">
        <f>-Dez!L228</f>
        <v>-12201</v>
      </c>
      <c r="V64" s="12">
        <f t="shared" si="69"/>
        <v>-24402</v>
      </c>
      <c r="W64" s="40">
        <f t="shared" si="63"/>
        <v>0.41832002390400136</v>
      </c>
      <c r="X64" s="11">
        <f t="shared" si="64"/>
        <v>-58212</v>
      </c>
      <c r="Y64" s="73">
        <f t="shared" si="65"/>
        <v>0.99792005702400322</v>
      </c>
    </row>
    <row r="65" spans="1:25" x14ac:dyDescent="0.3">
      <c r="A65" s="2" t="s">
        <v>125</v>
      </c>
      <c r="B65" s="2" t="s">
        <v>126</v>
      </c>
      <c r="C65" s="105">
        <v>-2226396.66</v>
      </c>
      <c r="D65" s="11">
        <f>-Jan!K204</f>
        <v>-3478.75</v>
      </c>
      <c r="E65" s="11">
        <f>-Fev!L199</f>
        <v>-3438.75</v>
      </c>
      <c r="F65" s="11">
        <f>-Mar!L206</f>
        <v>-3438.75</v>
      </c>
      <c r="G65" s="12">
        <f t="shared" si="66"/>
        <v>-10356.25</v>
      </c>
      <c r="H65" s="61">
        <f t="shared" si="60"/>
        <v>4.6515745311978681E-3</v>
      </c>
      <c r="I65" s="11">
        <f>-Abr!L216</f>
        <v>-3438.75</v>
      </c>
      <c r="J65" s="11">
        <f>-Mai!P220</f>
        <v>-3438.75</v>
      </c>
      <c r="K65" s="11">
        <f>-Jun!L219</f>
        <v>-3438.75</v>
      </c>
      <c r="L65" s="12">
        <f t="shared" si="67"/>
        <v>-10316.25</v>
      </c>
      <c r="M65" s="40">
        <f t="shared" si="61"/>
        <v>4.6336082807454443E-3</v>
      </c>
      <c r="N65" s="11">
        <f>-Jul!L214</f>
        <v>-3438.75</v>
      </c>
      <c r="O65" s="11">
        <f>-Ago!L215</f>
        <v>-3438.75</v>
      </c>
      <c r="P65" s="11">
        <f>-Set!L217</f>
        <v>-4126.5</v>
      </c>
      <c r="Q65" s="12">
        <f t="shared" si="68"/>
        <v>-11004</v>
      </c>
      <c r="R65" s="61">
        <f t="shared" si="62"/>
        <v>4.9425154994618067E-3</v>
      </c>
      <c r="S65" s="11">
        <f>-Out!L231</f>
        <v>-4126.5</v>
      </c>
      <c r="T65" s="11">
        <f>-Nov!L231</f>
        <v>-4141.58</v>
      </c>
      <c r="U65" s="11">
        <f>-Dez!L234</f>
        <v>-8253</v>
      </c>
      <c r="V65" s="12">
        <f t="shared" si="69"/>
        <v>-16521.080000000002</v>
      </c>
      <c r="W65" s="40">
        <f t="shared" si="63"/>
        <v>7.4205465256132752E-3</v>
      </c>
      <c r="X65" s="11">
        <f t="shared" si="64"/>
        <v>-48197.58</v>
      </c>
      <c r="Y65" s="73">
        <f t="shared" si="65"/>
        <v>2.1648244837018396E-2</v>
      </c>
    </row>
    <row r="66" spans="1:25" x14ac:dyDescent="0.3">
      <c r="A66" s="2" t="s">
        <v>127</v>
      </c>
      <c r="B66" s="2" t="s">
        <v>128</v>
      </c>
      <c r="C66" s="105">
        <v>-252348.17</v>
      </c>
      <c r="D66" s="11">
        <f>-Jan!K200-Jan!K205</f>
        <v>-16117.34</v>
      </c>
      <c r="E66" s="11">
        <f>-Fev!L195-Fev!L200</f>
        <v>-14553.39</v>
      </c>
      <c r="F66" s="11">
        <f>-Mar!L202-Mar!L207</f>
        <v>-14254.01</v>
      </c>
      <c r="G66" s="12">
        <f t="shared" si="66"/>
        <v>-44924.74</v>
      </c>
      <c r="H66" s="61">
        <f t="shared" si="60"/>
        <v>0.17802681113162025</v>
      </c>
      <c r="I66" s="11">
        <f>-Abr!L212-Abr!L217</f>
        <v>-19142.379999999997</v>
      </c>
      <c r="J66" s="11">
        <f>-Mai!P216-Mai!P221</f>
        <v>-15399.26</v>
      </c>
      <c r="K66" s="11">
        <f>-Jun!L215-Jun!L220</f>
        <v>-15245.83</v>
      </c>
      <c r="L66" s="12">
        <f t="shared" si="67"/>
        <v>-49787.47</v>
      </c>
      <c r="M66" s="40">
        <f t="shared" si="61"/>
        <v>0.19729673490400187</v>
      </c>
      <c r="N66" s="11">
        <f>-Jul!L210-Jul!L215</f>
        <v>-16375.6</v>
      </c>
      <c r="O66" s="11">
        <f>-Ago!L211-Ago!L216</f>
        <v>-13329.39</v>
      </c>
      <c r="P66" s="11">
        <f>-Set!L213-Set!L218</f>
        <v>-20107.310000000001</v>
      </c>
      <c r="Q66" s="12">
        <f t="shared" si="68"/>
        <v>-49812.3</v>
      </c>
      <c r="R66" s="61">
        <f t="shared" si="62"/>
        <v>0.19739513070374159</v>
      </c>
      <c r="S66" s="11">
        <f>-Out!L232-Out!L227</f>
        <v>-17153.28</v>
      </c>
      <c r="T66" s="11">
        <f>-Nov!L227-Nov!L232</f>
        <v>-23361.55</v>
      </c>
      <c r="U66" s="11">
        <f>-Dez!L230-Dez!L235</f>
        <v>-32656.46</v>
      </c>
      <c r="V66" s="12">
        <f t="shared" si="69"/>
        <v>-73171.290000000008</v>
      </c>
      <c r="W66" s="40">
        <f t="shared" si="63"/>
        <v>0.28996164307432865</v>
      </c>
      <c r="X66" s="11">
        <f t="shared" si="64"/>
        <v>-217695.80000000002</v>
      </c>
      <c r="Y66" s="73">
        <f t="shared" si="65"/>
        <v>0.86268031981369231</v>
      </c>
    </row>
    <row r="67" spans="1:25" x14ac:dyDescent="0.3">
      <c r="A67" s="2" t="s">
        <v>129</v>
      </c>
      <c r="B67" s="2" t="s">
        <v>130</v>
      </c>
      <c r="C67" s="105">
        <v>-106925</v>
      </c>
      <c r="D67" s="11">
        <f>-Jan!K197</f>
        <v>-7019.03</v>
      </c>
      <c r="E67" s="11">
        <f>-Fev!L192</f>
        <v>-7019.03</v>
      </c>
      <c r="F67" s="11">
        <f>-Mar!L199</f>
        <v>-7019.03</v>
      </c>
      <c r="G67" s="12">
        <f t="shared" si="66"/>
        <v>-21057.09</v>
      </c>
      <c r="H67" s="61">
        <f t="shared" si="60"/>
        <v>0.1969332709843348</v>
      </c>
      <c r="I67" s="11">
        <f>-Abr!L209</f>
        <v>-7019.03</v>
      </c>
      <c r="J67" s="11">
        <f>-Mai!P213</f>
        <v>-7019.03</v>
      </c>
      <c r="K67" s="11">
        <f>-Jun!L212</f>
        <v>-7019.03</v>
      </c>
      <c r="L67" s="12">
        <f t="shared" si="67"/>
        <v>-21057.09</v>
      </c>
      <c r="M67" s="40">
        <f t="shared" si="61"/>
        <v>0.1969332709843348</v>
      </c>
      <c r="N67" s="11">
        <f>-Jul!L207</f>
        <v>-7019.03</v>
      </c>
      <c r="O67" s="11">
        <f>-Ago!L208</f>
        <v>-7019.03</v>
      </c>
      <c r="P67" s="11">
        <f>-Set!L210</f>
        <v>-11651.59</v>
      </c>
      <c r="Q67" s="12">
        <f t="shared" si="68"/>
        <v>-25689.65</v>
      </c>
      <c r="R67" s="61">
        <f t="shared" si="62"/>
        <v>0.24025859247135845</v>
      </c>
      <c r="S67" s="11">
        <f>-Out!L224</f>
        <v>-13585.48</v>
      </c>
      <c r="T67" s="11">
        <f>-Nov!L224</f>
        <v>-20378.22</v>
      </c>
      <c r="U67" s="11">
        <f>-Dez!L227</f>
        <v>-20378.22</v>
      </c>
      <c r="V67" s="12">
        <f t="shared" si="69"/>
        <v>-54341.919999999998</v>
      </c>
      <c r="W67" s="40">
        <f t="shared" si="63"/>
        <v>0.50822464344166474</v>
      </c>
      <c r="X67" s="11">
        <f t="shared" si="64"/>
        <v>-122145.75</v>
      </c>
      <c r="Y67" s="73">
        <f t="shared" si="65"/>
        <v>1.1423497778816927</v>
      </c>
    </row>
    <row r="68" spans="1:25" x14ac:dyDescent="0.3">
      <c r="A68" s="2" t="s">
        <v>131</v>
      </c>
      <c r="B68" s="2" t="s">
        <v>132</v>
      </c>
      <c r="C68" s="105">
        <v>-70000</v>
      </c>
      <c r="D68" s="11">
        <f>-Jan!K199</f>
        <v>-13975.26</v>
      </c>
      <c r="E68" s="11">
        <f>-Fev!L194</f>
        <v>0.01</v>
      </c>
      <c r="F68" s="11">
        <f>-Mar!L201</f>
        <v>0.01</v>
      </c>
      <c r="G68" s="12">
        <f t="shared" si="66"/>
        <v>-13975.24</v>
      </c>
      <c r="H68" s="61">
        <f t="shared" si="60"/>
        <v>0.19964628571428572</v>
      </c>
      <c r="I68" s="11">
        <f>-Abr!L211</f>
        <v>0</v>
      </c>
      <c r="J68" s="11">
        <f>-Mai!P215</f>
        <v>0</v>
      </c>
      <c r="K68" s="11">
        <f>-Jun!L214</f>
        <v>0</v>
      </c>
      <c r="L68" s="12">
        <f t="shared" si="67"/>
        <v>0</v>
      </c>
      <c r="M68" s="40">
        <f t="shared" si="61"/>
        <v>0</v>
      </c>
      <c r="N68" s="11">
        <v>0</v>
      </c>
      <c r="O68" s="11">
        <f>-Ago!L210</f>
        <v>0</v>
      </c>
      <c r="P68" s="11">
        <f>-Set!L212</f>
        <v>-35619.82</v>
      </c>
      <c r="Q68" s="12">
        <f t="shared" si="68"/>
        <v>-35619.82</v>
      </c>
      <c r="R68" s="61">
        <f t="shared" si="62"/>
        <v>0.50885457142857138</v>
      </c>
      <c r="S68" s="11">
        <f>-Out!L226</f>
        <v>-26714.85</v>
      </c>
      <c r="T68" s="11">
        <f>-Nov!L226</f>
        <v>-17809.93</v>
      </c>
      <c r="U68" s="11">
        <f>-Dez!L229</f>
        <v>-8904.91</v>
      </c>
      <c r="V68" s="12">
        <f t="shared" si="69"/>
        <v>-53429.69</v>
      </c>
      <c r="W68" s="40">
        <f t="shared" si="63"/>
        <v>0.76328128571428577</v>
      </c>
      <c r="X68" s="11">
        <f t="shared" si="64"/>
        <v>-103024.75</v>
      </c>
      <c r="Y68" s="73">
        <f t="shared" si="65"/>
        <v>1.4717821428571429</v>
      </c>
    </row>
    <row r="69" spans="1:25" x14ac:dyDescent="0.3">
      <c r="A69" s="2" t="s">
        <v>133</v>
      </c>
      <c r="B69" s="2" t="s">
        <v>134</v>
      </c>
      <c r="C69" s="105">
        <v>-138448.51</v>
      </c>
      <c r="D69" s="11">
        <f>-Jan!K202</f>
        <v>-9769.8700000000008</v>
      </c>
      <c r="E69" s="11">
        <f>-Fev!L197</f>
        <v>-9675</v>
      </c>
      <c r="F69" s="11">
        <f>-Mar!L204</f>
        <v>-9675</v>
      </c>
      <c r="G69" s="12">
        <f t="shared" si="66"/>
        <v>-29119.870000000003</v>
      </c>
      <c r="H69" s="61">
        <f t="shared" si="60"/>
        <v>0.21032996310325044</v>
      </c>
      <c r="I69" s="11">
        <f>-Abr!L214</f>
        <v>-2475</v>
      </c>
      <c r="J69" s="11">
        <f>-Mai!P218</f>
        <v>-675</v>
      </c>
      <c r="K69" s="11">
        <f>-Jun!L217</f>
        <v>-675</v>
      </c>
      <c r="L69" s="12">
        <f t="shared" si="67"/>
        <v>-3825</v>
      </c>
      <c r="M69" s="40">
        <f t="shared" si="61"/>
        <v>2.7627599603636036E-2</v>
      </c>
      <c r="N69" s="11">
        <f>-Jul!L212</f>
        <v>-809.55</v>
      </c>
      <c r="O69" s="11">
        <f>-Ago!L213</f>
        <v>-675</v>
      </c>
      <c r="P69" s="11">
        <f>-Set!L215</f>
        <v>-20120.5</v>
      </c>
      <c r="Q69" s="12">
        <f t="shared" si="68"/>
        <v>-21605.05</v>
      </c>
      <c r="R69" s="61">
        <f t="shared" si="62"/>
        <v>0.1560511557690292</v>
      </c>
      <c r="S69" s="11">
        <f>-Out!L229</f>
        <v>-11118.5</v>
      </c>
      <c r="T69" s="11">
        <f>-Nov!L229</f>
        <v>-11148.35</v>
      </c>
      <c r="U69" s="11">
        <f>-Dez!L232</f>
        <v>-13120.5</v>
      </c>
      <c r="V69" s="12">
        <f t="shared" si="69"/>
        <v>-35387.35</v>
      </c>
      <c r="W69" s="40">
        <f t="shared" si="63"/>
        <v>0.25559935603496198</v>
      </c>
      <c r="X69" s="11">
        <f t="shared" si="64"/>
        <v>-89937.26999999999</v>
      </c>
      <c r="Y69" s="73">
        <f t="shared" si="65"/>
        <v>0.64960807451087765</v>
      </c>
    </row>
    <row r="70" spans="1:25" x14ac:dyDescent="0.3">
      <c r="A70" s="39" t="s">
        <v>135</v>
      </c>
      <c r="B70" s="39" t="s">
        <v>136</v>
      </c>
      <c r="C70" s="104">
        <f>C71+C72+C79+C80+C81+C82+C83+C84+C85</f>
        <v>-4634487.67</v>
      </c>
      <c r="D70" s="9">
        <f>D71+D72+D79+D80+D81+D82+D83+D84+D85</f>
        <v>-107825.03</v>
      </c>
      <c r="E70" s="9">
        <f>E71+E72+E79+E80+E81+E82+E83+E84+E85</f>
        <v>-178848.76</v>
      </c>
      <c r="F70" s="9">
        <f>F71+F72+F79+F80+F81+F82+F83+F84+F85</f>
        <v>-159283.22999999998</v>
      </c>
      <c r="G70" s="12">
        <f t="shared" si="66"/>
        <v>-445957.02</v>
      </c>
      <c r="H70" s="61">
        <f t="shared" si="60"/>
        <v>9.6225743114340845E-2</v>
      </c>
      <c r="I70" s="9">
        <f>I71+I72+I79+I80+I81+I82+I83+I84+I85</f>
        <v>-93310.89</v>
      </c>
      <c r="J70" s="9">
        <f>J71+J72+J79+J80+J81+J82+J83+J84+J85</f>
        <v>-74471.50999999998</v>
      </c>
      <c r="K70" s="9">
        <f>K71+K72+K79+K80+K81+K82+K83+K84+K85</f>
        <v>-61756.81</v>
      </c>
      <c r="L70" s="12">
        <f t="shared" si="67"/>
        <v>-229539.20999999996</v>
      </c>
      <c r="M70" s="40">
        <f t="shared" si="61"/>
        <v>4.952849728910811E-2</v>
      </c>
      <c r="N70" s="9">
        <f>N71+N72+N79+N80+N81+N82+N83+N84+N85</f>
        <v>-75740.73000000001</v>
      </c>
      <c r="O70" s="9">
        <f>O71+O72+O79+O80+O81+O82+O83+O84+O85</f>
        <v>-189890.43000000002</v>
      </c>
      <c r="P70" s="9">
        <f>P71+P72+P79+P80+P81+P82+P83+P84+P85</f>
        <v>-392008.99</v>
      </c>
      <c r="Q70" s="12">
        <f t="shared" si="68"/>
        <v>-657640.15</v>
      </c>
      <c r="R70" s="61">
        <f t="shared" si="62"/>
        <v>0.14190137008175491</v>
      </c>
      <c r="S70" s="9">
        <f>S71+S72+S79+S80+S81+S82+S83+S84+S85</f>
        <v>-151201.81000000003</v>
      </c>
      <c r="T70" s="9">
        <f>T71+T72+T79+T80+T81+T82+T83+T84+T85</f>
        <v>-202006.66</v>
      </c>
      <c r="U70" s="9">
        <f>U71+U72+U79+U80+U81+U82+U83+U84+U85</f>
        <v>-269140.78999999998</v>
      </c>
      <c r="V70" s="12">
        <f t="shared" si="69"/>
        <v>-622349.26</v>
      </c>
      <c r="W70" s="40">
        <f t="shared" si="63"/>
        <v>0.13428652837477503</v>
      </c>
      <c r="X70" s="11">
        <f t="shared" si="64"/>
        <v>-1955485.64</v>
      </c>
      <c r="Y70" s="73">
        <f t="shared" si="65"/>
        <v>0.42194213885997889</v>
      </c>
    </row>
    <row r="71" spans="1:25" x14ac:dyDescent="0.3">
      <c r="A71" s="2" t="s">
        <v>137</v>
      </c>
      <c r="B71" s="59" t="s">
        <v>138</v>
      </c>
      <c r="C71" s="105">
        <v>-370005.47</v>
      </c>
      <c r="D71" s="10">
        <v>-20284.63</v>
      </c>
      <c r="E71" s="10">
        <v>-22310.04</v>
      </c>
      <c r="F71" s="10">
        <v>-22967.7</v>
      </c>
      <c r="G71" s="12">
        <f t="shared" si="66"/>
        <v>-65562.37</v>
      </c>
      <c r="H71" s="61">
        <f t="shared" si="60"/>
        <v>0.17719297501196402</v>
      </c>
      <c r="I71" s="10">
        <v>-15039.71</v>
      </c>
      <c r="J71" s="10">
        <v>0.01</v>
      </c>
      <c r="K71" s="10">
        <f>-Jun!L225</f>
        <v>-9387.49</v>
      </c>
      <c r="L71" s="12">
        <f t="shared" si="67"/>
        <v>-24427.19</v>
      </c>
      <c r="M71" s="40">
        <f t="shared" si="61"/>
        <v>6.6018456429846842E-2</v>
      </c>
      <c r="N71" s="10">
        <f>-Jul!L220</f>
        <v>-2907.43</v>
      </c>
      <c r="O71" s="10">
        <f>-Ago!L221</f>
        <v>-2971.23</v>
      </c>
      <c r="P71" s="10">
        <f>-Set!L223</f>
        <v>-9840.84</v>
      </c>
      <c r="Q71" s="12">
        <f t="shared" si="68"/>
        <v>-15719.5</v>
      </c>
      <c r="R71" s="61">
        <f t="shared" si="62"/>
        <v>4.2484507053368703E-2</v>
      </c>
      <c r="S71" s="10">
        <f>-Out!L237</f>
        <v>-14122.71</v>
      </c>
      <c r="T71" s="10">
        <f>-Nov!L237</f>
        <v>-17247.440000000002</v>
      </c>
      <c r="U71" s="10">
        <f>-Dez!L240</f>
        <v>-32225.62</v>
      </c>
      <c r="V71" s="12">
        <f t="shared" si="69"/>
        <v>-63595.770000000004</v>
      </c>
      <c r="W71" s="40">
        <f t="shared" si="63"/>
        <v>0.17187791845347586</v>
      </c>
      <c r="X71" s="11">
        <f t="shared" si="64"/>
        <v>-169304.83000000002</v>
      </c>
      <c r="Y71" s="73">
        <f t="shared" si="65"/>
        <v>0.45757385694865543</v>
      </c>
    </row>
    <row r="72" spans="1:25" s="60" customFormat="1" x14ac:dyDescent="0.3">
      <c r="A72" s="39" t="s">
        <v>139</v>
      </c>
      <c r="B72" s="39" t="s">
        <v>140</v>
      </c>
      <c r="C72" s="104">
        <f>SUM(C73:C78)</f>
        <v>-1343046.1099999999</v>
      </c>
      <c r="D72" s="9">
        <f>SUM(D73:D78)</f>
        <v>-64925.979999999996</v>
      </c>
      <c r="E72" s="9">
        <f t="shared" ref="E72" si="94">SUM(E73:E78)</f>
        <v>-65285.700000000004</v>
      </c>
      <c r="F72" s="9">
        <f>SUM(F73:F78)</f>
        <v>-65920.73</v>
      </c>
      <c r="G72" s="12">
        <f t="shared" si="66"/>
        <v>-196132.40999999997</v>
      </c>
      <c r="H72" s="61">
        <f t="shared" si="60"/>
        <v>0.14603549985338923</v>
      </c>
      <c r="I72" s="9">
        <f>SUM(I73:I78)</f>
        <v>-48542.78</v>
      </c>
      <c r="J72" s="9">
        <f>SUM(J73:J78)</f>
        <v>-38621.409999999996</v>
      </c>
      <c r="K72" s="9">
        <f t="shared" ref="K72" si="95">SUM(K73:K78)</f>
        <v>-35622.26</v>
      </c>
      <c r="L72" s="12">
        <f t="shared" si="67"/>
        <v>-122786.45000000001</v>
      </c>
      <c r="M72" s="40">
        <f t="shared" si="61"/>
        <v>9.1423852901074285E-2</v>
      </c>
      <c r="N72" s="9">
        <f t="shared" ref="N72:P72" si="96">SUM(N73:N78)</f>
        <v>-48445.070000000007</v>
      </c>
      <c r="O72" s="9">
        <f t="shared" si="96"/>
        <v>-48058.62</v>
      </c>
      <c r="P72" s="9">
        <f t="shared" si="96"/>
        <v>-44747.040000000001</v>
      </c>
      <c r="Q72" s="12">
        <f t="shared" si="68"/>
        <v>-141250.73000000001</v>
      </c>
      <c r="R72" s="61">
        <f t="shared" si="62"/>
        <v>0.10517191401566997</v>
      </c>
      <c r="S72" s="9">
        <f t="shared" ref="S72:U72" si="97">SUM(S73:S78)</f>
        <v>-67688.740000000005</v>
      </c>
      <c r="T72" s="9">
        <f t="shared" si="97"/>
        <v>-90966.21</v>
      </c>
      <c r="U72" s="9">
        <f t="shared" si="97"/>
        <v>-77446.320000000007</v>
      </c>
      <c r="V72" s="12">
        <f t="shared" si="69"/>
        <v>-236101.27000000002</v>
      </c>
      <c r="W72" s="40">
        <f t="shared" si="63"/>
        <v>0.17579535672085006</v>
      </c>
      <c r="X72" s="12">
        <f t="shared" si="64"/>
        <v>-696270.86</v>
      </c>
      <c r="Y72" s="73">
        <f t="shared" si="65"/>
        <v>0.51842662349098356</v>
      </c>
    </row>
    <row r="73" spans="1:25" ht="27.6" x14ac:dyDescent="0.3">
      <c r="A73" s="2" t="s">
        <v>141</v>
      </c>
      <c r="B73" s="2" t="s">
        <v>142</v>
      </c>
      <c r="C73" s="105">
        <v>-212679.64</v>
      </c>
      <c r="D73" s="11">
        <f>-Jan!K216</f>
        <v>-11185.28</v>
      </c>
      <c r="E73" s="11">
        <f>-Fev!L211</f>
        <v>-9811.23</v>
      </c>
      <c r="F73" s="11">
        <f>-Mar!L218</f>
        <v>-11042.54</v>
      </c>
      <c r="G73" s="12">
        <f>SUM(D73:F73)</f>
        <v>-32039.050000000003</v>
      </c>
      <c r="H73" s="61">
        <f t="shared" si="60"/>
        <v>0.15064465032948146</v>
      </c>
      <c r="I73" s="11">
        <f>-Abr!L228</f>
        <v>-7048.05</v>
      </c>
      <c r="J73" s="11">
        <f>-Mai!P232</f>
        <v>-3267.68</v>
      </c>
      <c r="K73" s="11">
        <f>-Jun!L231</f>
        <v>-504.89</v>
      </c>
      <c r="L73" s="12">
        <f t="shared" si="67"/>
        <v>-10820.619999999999</v>
      </c>
      <c r="M73" s="40">
        <f t="shared" si="61"/>
        <v>5.087755461688763E-2</v>
      </c>
      <c r="N73" s="11">
        <f>-Jul!L226</f>
        <v>-707.06</v>
      </c>
      <c r="O73" s="11">
        <f>-Ago!L227</f>
        <v>-2377.13</v>
      </c>
      <c r="P73" s="11">
        <f>-Set!L229</f>
        <v>-4515.84</v>
      </c>
      <c r="Q73" s="12">
        <f t="shared" si="68"/>
        <v>-7600.0300000000007</v>
      </c>
      <c r="R73" s="61">
        <f t="shared" si="62"/>
        <v>3.5734638256863703E-2</v>
      </c>
      <c r="S73" s="11">
        <f>-Out!L243</f>
        <v>-16574.23</v>
      </c>
      <c r="T73" s="11">
        <f>-Nov!L243</f>
        <v>-6977.41</v>
      </c>
      <c r="U73" s="11">
        <f>-Dez!L246</f>
        <v>-14655.86</v>
      </c>
      <c r="V73" s="12">
        <f t="shared" si="69"/>
        <v>-38207.5</v>
      </c>
      <c r="W73" s="40">
        <f t="shared" si="63"/>
        <v>0.1796481318098902</v>
      </c>
      <c r="X73" s="11">
        <f t="shared" si="64"/>
        <v>-88667.199999999997</v>
      </c>
      <c r="Y73" s="73">
        <f t="shared" si="65"/>
        <v>0.41690497501312296</v>
      </c>
    </row>
    <row r="74" spans="1:25" ht="27.6" x14ac:dyDescent="0.3">
      <c r="A74" s="2" t="s">
        <v>143</v>
      </c>
      <c r="B74" s="2" t="s">
        <v>144</v>
      </c>
      <c r="C74" s="105">
        <v>-477046.16000000003</v>
      </c>
      <c r="D74" s="11">
        <f>-Jan!K214</f>
        <v>-27800.85</v>
      </c>
      <c r="E74" s="11">
        <f>-Fev!L209</f>
        <v>-29573.85</v>
      </c>
      <c r="F74" s="11">
        <f>-Mar!L216</f>
        <v>-28478.240000000002</v>
      </c>
      <c r="G74" s="12">
        <f>SUM(D74:F74)</f>
        <v>-85852.94</v>
      </c>
      <c r="H74" s="61">
        <f t="shared" si="60"/>
        <v>0.1799677834111483</v>
      </c>
      <c r="I74" s="11">
        <f>-Abr!L226</f>
        <v>-14877.95</v>
      </c>
      <c r="J74" s="11">
        <f>-Mai!P230</f>
        <v>-15720.1</v>
      </c>
      <c r="K74" s="11">
        <f>-Jun!L229</f>
        <v>-15390.52</v>
      </c>
      <c r="L74" s="12">
        <f t="shared" si="67"/>
        <v>-45988.570000000007</v>
      </c>
      <c r="M74" s="40">
        <f t="shared" si="61"/>
        <v>9.6402767396765135E-2</v>
      </c>
      <c r="N74" s="11">
        <f>-Jul!L224</f>
        <v>-15506.78</v>
      </c>
      <c r="O74" s="11">
        <f>-Ago!L225</f>
        <v>-13344.3</v>
      </c>
      <c r="P74" s="11">
        <f>-Set!L227</f>
        <v>-14207.55</v>
      </c>
      <c r="Q74" s="12">
        <f t="shared" si="68"/>
        <v>-43058.630000000005</v>
      </c>
      <c r="R74" s="61">
        <f t="shared" si="62"/>
        <v>9.0260929885694924E-2</v>
      </c>
      <c r="S74" s="11">
        <f>-Out!L241</f>
        <v>-25093.68</v>
      </c>
      <c r="T74" s="11">
        <f>-Nov!L241</f>
        <v>-27147.360000000001</v>
      </c>
      <c r="U74" s="11">
        <f>-Dez!L244</f>
        <v>-19667.43</v>
      </c>
      <c r="V74" s="12">
        <f t="shared" si="69"/>
        <v>-71908.47</v>
      </c>
      <c r="W74" s="40">
        <f t="shared" si="63"/>
        <v>0.15073692239761452</v>
      </c>
      <c r="X74" s="11">
        <f t="shared" si="64"/>
        <v>-246808.61000000002</v>
      </c>
      <c r="Y74" s="73">
        <f t="shared" si="65"/>
        <v>0.51736840309122289</v>
      </c>
    </row>
    <row r="75" spans="1:25" ht="27.6" x14ac:dyDescent="0.3">
      <c r="A75" s="2" t="s">
        <v>145</v>
      </c>
      <c r="B75" s="2" t="s">
        <v>146</v>
      </c>
      <c r="C75" s="105">
        <v>0</v>
      </c>
      <c r="D75" s="11">
        <v>0</v>
      </c>
      <c r="E75" s="11">
        <v>0</v>
      </c>
      <c r="F75" s="11">
        <v>0</v>
      </c>
      <c r="G75" s="12">
        <f>SUM(D75:F75)</f>
        <v>0</v>
      </c>
      <c r="H75" s="61" t="str">
        <f t="shared" si="60"/>
        <v>-</v>
      </c>
      <c r="I75" s="11">
        <v>0</v>
      </c>
      <c r="J75" s="11">
        <v>0</v>
      </c>
      <c r="K75" s="11">
        <v>0</v>
      </c>
      <c r="L75" s="12">
        <f t="shared" si="67"/>
        <v>0</v>
      </c>
      <c r="M75" s="40" t="str">
        <f t="shared" si="61"/>
        <v>-</v>
      </c>
      <c r="N75" s="11">
        <v>0</v>
      </c>
      <c r="O75" s="11">
        <v>0</v>
      </c>
      <c r="P75" s="11">
        <v>0</v>
      </c>
      <c r="Q75" s="12">
        <f t="shared" si="68"/>
        <v>0</v>
      </c>
      <c r="R75" s="61" t="str">
        <f t="shared" si="62"/>
        <v>-</v>
      </c>
      <c r="S75" s="11">
        <v>0</v>
      </c>
      <c r="T75" s="11">
        <v>0</v>
      </c>
      <c r="U75" s="11">
        <v>0</v>
      </c>
      <c r="V75" s="12">
        <f t="shared" si="69"/>
        <v>0</v>
      </c>
      <c r="W75" s="40" t="str">
        <f t="shared" si="63"/>
        <v>-</v>
      </c>
      <c r="X75" s="11">
        <f t="shared" si="64"/>
        <v>0</v>
      </c>
      <c r="Y75" s="73" t="str">
        <f t="shared" si="65"/>
        <v>-</v>
      </c>
    </row>
    <row r="76" spans="1:25" ht="27.6" x14ac:dyDescent="0.3">
      <c r="A76" s="2" t="s">
        <v>147</v>
      </c>
      <c r="B76" s="2" t="s">
        <v>148</v>
      </c>
      <c r="C76" s="105">
        <v>-545898.18000000005</v>
      </c>
      <c r="D76" s="11">
        <f>-Jan!K215</f>
        <v>-19670.07</v>
      </c>
      <c r="E76" s="11">
        <f>-Fev!L210</f>
        <v>-19670.07</v>
      </c>
      <c r="F76" s="11">
        <f>-Mar!L217</f>
        <v>-19670.07</v>
      </c>
      <c r="G76" s="12">
        <f>SUM(D76:F76)</f>
        <v>-59010.21</v>
      </c>
      <c r="H76" s="61">
        <f t="shared" si="60"/>
        <v>0.10809746608790671</v>
      </c>
      <c r="I76" s="11">
        <f>-Abr!L227</f>
        <v>-19670.07</v>
      </c>
      <c r="J76" s="11">
        <f>-Mai!P231</f>
        <v>-13420.07</v>
      </c>
      <c r="K76" s="11">
        <f>-Jun!L230</f>
        <v>-13420.07</v>
      </c>
      <c r="L76" s="12">
        <f t="shared" si="67"/>
        <v>-46510.21</v>
      </c>
      <c r="M76" s="40">
        <f t="shared" si="61"/>
        <v>8.5199423086554343E-2</v>
      </c>
      <c r="N76" s="11">
        <f>-Jul!L225</f>
        <v>-25920.07</v>
      </c>
      <c r="O76" s="11">
        <f>-Ago!L226</f>
        <v>-25920.07</v>
      </c>
      <c r="P76" s="11">
        <f>-Set!L228</f>
        <v>-19750.439999999999</v>
      </c>
      <c r="Q76" s="12">
        <f t="shared" si="68"/>
        <v>-71590.58</v>
      </c>
      <c r="R76" s="61">
        <f t="shared" si="62"/>
        <v>0.13114273434654058</v>
      </c>
      <c r="S76" s="11">
        <f>-Out!L242</f>
        <v>-19750.439999999999</v>
      </c>
      <c r="T76" s="11">
        <f>-Nov!L242</f>
        <v>-49751.08</v>
      </c>
      <c r="U76" s="11">
        <f>-Dez!L245</f>
        <v>-35125.160000000003</v>
      </c>
      <c r="V76" s="12">
        <f t="shared" si="69"/>
        <v>-104626.68000000001</v>
      </c>
      <c r="W76" s="40">
        <f t="shared" si="63"/>
        <v>0.19165969741829877</v>
      </c>
      <c r="X76" s="11">
        <f t="shared" si="64"/>
        <v>-281737.68</v>
      </c>
      <c r="Y76" s="73">
        <f t="shared" si="65"/>
        <v>0.51609932093930033</v>
      </c>
    </row>
    <row r="77" spans="1:25" ht="27.6" x14ac:dyDescent="0.3">
      <c r="A77" s="2" t="s">
        <v>149</v>
      </c>
      <c r="B77" s="2" t="s">
        <v>150</v>
      </c>
      <c r="C77" s="105">
        <v>-107422.13</v>
      </c>
      <c r="D77" s="11">
        <f>-Jan!K217</f>
        <v>-6269.78</v>
      </c>
      <c r="E77" s="11">
        <f>-Fev!L212</f>
        <v>-6230.55</v>
      </c>
      <c r="F77" s="11">
        <f>-Mar!L219</f>
        <v>-6729.88</v>
      </c>
      <c r="G77" s="12">
        <f>SUM(D77:F77)</f>
        <v>-19230.21</v>
      </c>
      <c r="H77" s="61">
        <f t="shared" si="60"/>
        <v>0.17901534814102082</v>
      </c>
      <c r="I77" s="11">
        <f>-Abr!L229</f>
        <v>-6946.71</v>
      </c>
      <c r="J77" s="11">
        <f>-Mai!P233</f>
        <v>-6213.56</v>
      </c>
      <c r="K77" s="11">
        <f>-Jun!L232</f>
        <v>-6306.78</v>
      </c>
      <c r="L77" s="12">
        <f t="shared" si="67"/>
        <v>-19467.05</v>
      </c>
      <c r="M77" s="40">
        <f t="shared" si="61"/>
        <v>0.18122010799823088</v>
      </c>
      <c r="N77" s="11">
        <f>-Jul!L227</f>
        <v>-6311.16</v>
      </c>
      <c r="O77" s="11">
        <f>-Ago!L228</f>
        <v>-6417.12</v>
      </c>
      <c r="P77" s="11">
        <f>-Set!L230</f>
        <v>-6273.21</v>
      </c>
      <c r="Q77" s="12">
        <f t="shared" si="68"/>
        <v>-19001.489999999998</v>
      </c>
      <c r="R77" s="61">
        <f t="shared" si="62"/>
        <v>0.17688617792255654</v>
      </c>
      <c r="S77" s="11">
        <f>-Out!L244</f>
        <v>-6270.39</v>
      </c>
      <c r="T77" s="11">
        <f>-Nov!L244</f>
        <v>-7090.36</v>
      </c>
      <c r="U77" s="11">
        <f>-Dez!L247</f>
        <v>-7997.87</v>
      </c>
      <c r="V77" s="12">
        <f t="shared" si="69"/>
        <v>-21358.62</v>
      </c>
      <c r="W77" s="40">
        <f t="shared" si="63"/>
        <v>0.1988288632891565</v>
      </c>
      <c r="X77" s="11">
        <f t="shared" si="64"/>
        <v>-79057.37</v>
      </c>
      <c r="Y77" s="73">
        <f t="shared" si="65"/>
        <v>0.73595049735096474</v>
      </c>
    </row>
    <row r="78" spans="1:25" ht="27.6" x14ac:dyDescent="0.3">
      <c r="A78" s="2" t="s">
        <v>151</v>
      </c>
      <c r="B78" s="2" t="s">
        <v>152</v>
      </c>
      <c r="C78" s="105">
        <v>0</v>
      </c>
      <c r="D78" s="11">
        <v>0</v>
      </c>
      <c r="E78" s="11">
        <v>0</v>
      </c>
      <c r="F78" s="11">
        <v>0</v>
      </c>
      <c r="G78" s="12">
        <f t="shared" si="66"/>
        <v>0</v>
      </c>
      <c r="H78" s="61" t="str">
        <f t="shared" si="60"/>
        <v>-</v>
      </c>
      <c r="I78" s="11">
        <v>0</v>
      </c>
      <c r="J78" s="11">
        <v>0</v>
      </c>
      <c r="K78" s="11">
        <v>0</v>
      </c>
      <c r="L78" s="12">
        <f t="shared" si="67"/>
        <v>0</v>
      </c>
      <c r="M78" s="40" t="str">
        <f t="shared" si="61"/>
        <v>-</v>
      </c>
      <c r="N78" s="11">
        <v>0</v>
      </c>
      <c r="O78" s="11">
        <v>0</v>
      </c>
      <c r="P78" s="11">
        <v>0</v>
      </c>
      <c r="Q78" s="12">
        <f t="shared" si="68"/>
        <v>0</v>
      </c>
      <c r="R78" s="61" t="str">
        <f t="shared" si="62"/>
        <v>-</v>
      </c>
      <c r="S78" s="11">
        <v>0</v>
      </c>
      <c r="T78" s="11">
        <v>0</v>
      </c>
      <c r="U78" s="11">
        <v>0</v>
      </c>
      <c r="V78" s="12">
        <f t="shared" si="69"/>
        <v>0</v>
      </c>
      <c r="W78" s="40" t="str">
        <f t="shared" si="63"/>
        <v>-</v>
      </c>
      <c r="X78" s="11">
        <f t="shared" si="64"/>
        <v>0</v>
      </c>
      <c r="Y78" s="73" t="str">
        <f t="shared" si="65"/>
        <v>-</v>
      </c>
    </row>
    <row r="79" spans="1:25" x14ac:dyDescent="0.3">
      <c r="A79" s="2" t="s">
        <v>153</v>
      </c>
      <c r="B79" s="2" t="s">
        <v>154</v>
      </c>
      <c r="C79" s="105">
        <v>-45000</v>
      </c>
      <c r="D79" s="11">
        <v>0</v>
      </c>
      <c r="E79" s="11">
        <f>-Fev!L214</f>
        <v>-8715</v>
      </c>
      <c r="F79" s="11">
        <f>-Mar!L221</f>
        <v>0</v>
      </c>
      <c r="G79" s="12">
        <f>SUM(D79:F79)</f>
        <v>-8715</v>
      </c>
      <c r="H79" s="61">
        <f t="shared" si="60"/>
        <v>0.19366666666666665</v>
      </c>
      <c r="I79" s="11">
        <f>-Abr!L231</f>
        <v>-1266.2</v>
      </c>
      <c r="J79" s="11">
        <f>-Mai!P235</f>
        <v>0</v>
      </c>
      <c r="K79" s="11">
        <v>0</v>
      </c>
      <c r="L79" s="12">
        <f t="shared" si="67"/>
        <v>-1266.2</v>
      </c>
      <c r="M79" s="40">
        <f t="shared" si="61"/>
        <v>2.8137777777777779E-2</v>
      </c>
      <c r="N79" s="11">
        <v>0</v>
      </c>
      <c r="O79" s="11">
        <v>0</v>
      </c>
      <c r="P79" s="11">
        <f>-Set!L232</f>
        <v>-3984</v>
      </c>
      <c r="Q79" s="12">
        <f t="shared" si="68"/>
        <v>-3984</v>
      </c>
      <c r="R79" s="61">
        <f t="shared" si="62"/>
        <v>8.8533333333333339E-2</v>
      </c>
      <c r="S79" s="11">
        <v>0</v>
      </c>
      <c r="T79" s="11">
        <v>0</v>
      </c>
      <c r="U79" s="11">
        <v>0</v>
      </c>
      <c r="V79" s="12">
        <f t="shared" si="69"/>
        <v>0</v>
      </c>
      <c r="W79" s="40">
        <f t="shared" si="63"/>
        <v>0</v>
      </c>
      <c r="X79" s="11">
        <f t="shared" si="64"/>
        <v>-13965.2</v>
      </c>
      <c r="Y79" s="73">
        <f t="shared" si="65"/>
        <v>0.31033777777777777</v>
      </c>
    </row>
    <row r="80" spans="1:25" x14ac:dyDescent="0.3">
      <c r="A80" s="2" t="s">
        <v>155</v>
      </c>
      <c r="B80" s="2" t="s">
        <v>156</v>
      </c>
      <c r="C80" s="105">
        <v>0</v>
      </c>
      <c r="D80" s="11">
        <v>0</v>
      </c>
      <c r="E80" s="11">
        <v>0</v>
      </c>
      <c r="F80" s="11">
        <v>0</v>
      </c>
      <c r="G80" s="12">
        <f t="shared" si="66"/>
        <v>0</v>
      </c>
      <c r="H80" s="61" t="str">
        <f t="shared" si="60"/>
        <v>-</v>
      </c>
      <c r="I80" s="11">
        <v>0</v>
      </c>
      <c r="J80" s="11">
        <v>0</v>
      </c>
      <c r="K80" s="11">
        <v>0</v>
      </c>
      <c r="L80" s="12">
        <f t="shared" si="67"/>
        <v>0</v>
      </c>
      <c r="M80" s="40" t="str">
        <f t="shared" si="61"/>
        <v>-</v>
      </c>
      <c r="N80" s="11">
        <v>0</v>
      </c>
      <c r="O80" s="11">
        <v>0</v>
      </c>
      <c r="P80" s="11">
        <v>0</v>
      </c>
      <c r="Q80" s="12">
        <f t="shared" si="68"/>
        <v>0</v>
      </c>
      <c r="R80" s="61" t="str">
        <f t="shared" si="62"/>
        <v>-</v>
      </c>
      <c r="S80" s="11">
        <v>0</v>
      </c>
      <c r="T80" s="11">
        <v>0</v>
      </c>
      <c r="U80" s="11">
        <v>0</v>
      </c>
      <c r="V80" s="12">
        <f t="shared" si="69"/>
        <v>0</v>
      </c>
      <c r="W80" s="40" t="str">
        <f t="shared" si="63"/>
        <v>-</v>
      </c>
      <c r="X80" s="11">
        <f t="shared" si="64"/>
        <v>0</v>
      </c>
      <c r="Y80" s="73" t="str">
        <f t="shared" si="65"/>
        <v>-</v>
      </c>
    </row>
    <row r="81" spans="1:25" x14ac:dyDescent="0.3">
      <c r="A81" s="2" t="s">
        <v>157</v>
      </c>
      <c r="B81" s="2" t="s">
        <v>158</v>
      </c>
      <c r="C81" s="105">
        <v>-326309.31999999995</v>
      </c>
      <c r="D81" s="11">
        <f>-Jan!K219</f>
        <v>-7095.79</v>
      </c>
      <c r="E81" s="11">
        <f>-Fev!L217</f>
        <v>-12723.19</v>
      </c>
      <c r="F81" s="11">
        <f>-Mar!L224</f>
        <v>-26092.43</v>
      </c>
      <c r="G81" s="12">
        <f>SUM(D81:F81)</f>
        <v>-45911.41</v>
      </c>
      <c r="H81" s="61">
        <f t="shared" si="60"/>
        <v>0.14069904592366533</v>
      </c>
      <c r="I81" s="11">
        <f>-Abr!L235</f>
        <v>-3770</v>
      </c>
      <c r="J81" s="11">
        <f>-Mai!P239</f>
        <v>0</v>
      </c>
      <c r="K81" s="11">
        <v>0</v>
      </c>
      <c r="L81" s="12">
        <f t="shared" si="67"/>
        <v>-3770</v>
      </c>
      <c r="M81" s="40">
        <f t="shared" si="61"/>
        <v>1.1553454863011577E-2</v>
      </c>
      <c r="N81" s="11">
        <f>-Jul!L233</f>
        <v>-9294</v>
      </c>
      <c r="O81" s="11">
        <f>-Ago!L234</f>
        <v>-61727.01</v>
      </c>
      <c r="P81" s="11">
        <f>-Set!L236</f>
        <v>-16131.12</v>
      </c>
      <c r="Q81" s="12">
        <f t="shared" si="68"/>
        <v>-87152.13</v>
      </c>
      <c r="R81" s="61">
        <f t="shared" si="62"/>
        <v>0.26708440322820082</v>
      </c>
      <c r="S81" s="11">
        <f>-Out!L250</f>
        <v>-20226.39</v>
      </c>
      <c r="T81" s="11">
        <f>-Nov!L250</f>
        <v>-34120.17</v>
      </c>
      <c r="U81" s="11">
        <f>-Dez!L253</f>
        <v>-6884.67</v>
      </c>
      <c r="V81" s="12">
        <f t="shared" si="69"/>
        <v>-61231.229999999996</v>
      </c>
      <c r="W81" s="40">
        <f t="shared" si="63"/>
        <v>0.18764781220468973</v>
      </c>
      <c r="X81" s="11">
        <f t="shared" si="64"/>
        <v>-198064.77000000002</v>
      </c>
      <c r="Y81" s="73">
        <f t="shared" si="65"/>
        <v>0.60698471621956751</v>
      </c>
    </row>
    <row r="82" spans="1:25" x14ac:dyDescent="0.3">
      <c r="A82" s="2" t="s">
        <v>159</v>
      </c>
      <c r="B82" s="2" t="s">
        <v>160</v>
      </c>
      <c r="C82" s="105">
        <v>-245281</v>
      </c>
      <c r="D82" s="11">
        <f>-Jan!K224</f>
        <v>-6480.5</v>
      </c>
      <c r="E82" s="11">
        <f>-Fev!L224</f>
        <v>-6562.91</v>
      </c>
      <c r="F82" s="11">
        <f>-Mar!L231</f>
        <v>-11010.79</v>
      </c>
      <c r="G82" s="12">
        <f>SUM(D82:F82)</f>
        <v>-24054.2</v>
      </c>
      <c r="H82" s="61">
        <f t="shared" si="60"/>
        <v>9.8067930251425919E-2</v>
      </c>
      <c r="I82" s="11">
        <f>-Abr!L242</f>
        <v>-9608.27</v>
      </c>
      <c r="J82" s="11">
        <f>-Mai!P246</f>
        <v>-25547.759999999998</v>
      </c>
      <c r="K82" s="11">
        <f>-Jun!L245</f>
        <v>-2865.67</v>
      </c>
      <c r="L82" s="12">
        <f t="shared" si="67"/>
        <v>-38021.699999999997</v>
      </c>
      <c r="M82" s="40">
        <f t="shared" si="61"/>
        <v>0.15501282202861208</v>
      </c>
      <c r="N82" s="11">
        <f>-Jul!L240</f>
        <v>-2918.79</v>
      </c>
      <c r="O82" s="11">
        <f>-Ago!L242</f>
        <v>-3786.88</v>
      </c>
      <c r="P82" s="11">
        <f>-Set!L244</f>
        <v>-5619.52</v>
      </c>
      <c r="Q82" s="12">
        <f t="shared" si="68"/>
        <v>-12325.19</v>
      </c>
      <c r="R82" s="61">
        <f t="shared" si="62"/>
        <v>5.0249265128566832E-2</v>
      </c>
      <c r="S82" s="11">
        <f>-Out!L258</f>
        <v>-7194.0199999999995</v>
      </c>
      <c r="T82" s="11">
        <f>-Nov!L258</f>
        <v>-17710.91</v>
      </c>
      <c r="U82" s="11">
        <f>-Dez!L261</f>
        <v>-10442.9</v>
      </c>
      <c r="V82" s="12">
        <f t="shared" si="69"/>
        <v>-35347.83</v>
      </c>
      <c r="W82" s="40">
        <f t="shared" si="63"/>
        <v>0.14411156999522998</v>
      </c>
      <c r="X82" s="11">
        <f t="shared" si="64"/>
        <v>-109748.92</v>
      </c>
      <c r="Y82" s="73">
        <f t="shared" si="65"/>
        <v>0.44744158740383477</v>
      </c>
    </row>
    <row r="83" spans="1:25" x14ac:dyDescent="0.3">
      <c r="A83" s="2" t="s">
        <v>161</v>
      </c>
      <c r="B83" s="2" t="s">
        <v>162</v>
      </c>
      <c r="C83" s="105">
        <v>-111745.59000000001</v>
      </c>
      <c r="D83" s="11">
        <f>-Jan!K230</f>
        <v>-6953.22</v>
      </c>
      <c r="E83" s="11">
        <f>-Fev!L230</f>
        <v>-9894.42</v>
      </c>
      <c r="F83" s="11">
        <f>-Mar!L237</f>
        <v>-9629.33</v>
      </c>
      <c r="G83" s="12">
        <f>SUM(D83:F83)</f>
        <v>-26476.97</v>
      </c>
      <c r="H83" s="61">
        <f t="shared" si="60"/>
        <v>0.23693973068646376</v>
      </c>
      <c r="I83" s="11">
        <f>-Abr!L248</f>
        <v>-7591.12</v>
      </c>
      <c r="J83" s="11">
        <f>-Mai!P252</f>
        <v>-9030.8700000000008</v>
      </c>
      <c r="K83" s="11">
        <f>-Jun!L251</f>
        <v>-12048.65</v>
      </c>
      <c r="L83" s="12">
        <f t="shared" si="67"/>
        <v>-28670.639999999999</v>
      </c>
      <c r="M83" s="61">
        <f t="shared" si="61"/>
        <v>0.25657066198317086</v>
      </c>
      <c r="N83" s="11">
        <f>-Jul!L246</f>
        <v>-10333.52</v>
      </c>
      <c r="O83" s="11">
        <f>-Ago!L248</f>
        <v>-20259.59</v>
      </c>
      <c r="P83" s="11">
        <f>-Set!L250</f>
        <v>-10775.83</v>
      </c>
      <c r="Q83" s="12">
        <f t="shared" si="68"/>
        <v>-41368.94</v>
      </c>
      <c r="R83" s="61">
        <f t="shared" si="62"/>
        <v>0.37020646631334619</v>
      </c>
      <c r="S83" s="11">
        <f>-Out!L264</f>
        <v>-20808.55</v>
      </c>
      <c r="T83" s="11">
        <f>-Nov!L264+Nov!I268</f>
        <v>-16630.97</v>
      </c>
      <c r="U83" s="11">
        <f>-Dez!L267</f>
        <v>-18343.7</v>
      </c>
      <c r="V83" s="12">
        <f t="shared" si="69"/>
        <v>-55783.22</v>
      </c>
      <c r="W83" s="40">
        <f t="shared" si="63"/>
        <v>0.49919840237095708</v>
      </c>
      <c r="X83" s="11">
        <f t="shared" si="64"/>
        <v>-152299.77000000002</v>
      </c>
      <c r="Y83" s="73">
        <f t="shared" si="65"/>
        <v>1.3629152613539379</v>
      </c>
    </row>
    <row r="84" spans="1:25" x14ac:dyDescent="0.3">
      <c r="A84" s="2" t="s">
        <v>163</v>
      </c>
      <c r="B84" s="2" t="s">
        <v>164</v>
      </c>
      <c r="C84" s="105">
        <v>-27166.66</v>
      </c>
      <c r="D84" s="11">
        <v>0</v>
      </c>
      <c r="E84" s="11">
        <v>0</v>
      </c>
      <c r="F84" s="11">
        <v>0</v>
      </c>
      <c r="G84" s="12">
        <f t="shared" si="66"/>
        <v>0</v>
      </c>
      <c r="H84" s="61">
        <f t="shared" si="60"/>
        <v>0</v>
      </c>
      <c r="I84" s="11">
        <v>0</v>
      </c>
      <c r="J84" s="11">
        <v>0</v>
      </c>
      <c r="K84" s="11">
        <v>0</v>
      </c>
      <c r="L84" s="12">
        <f t="shared" si="67"/>
        <v>0</v>
      </c>
      <c r="M84" s="40">
        <f t="shared" si="61"/>
        <v>0</v>
      </c>
      <c r="N84" s="11">
        <v>0</v>
      </c>
      <c r="O84" s="11">
        <v>0</v>
      </c>
      <c r="P84" s="11">
        <v>0</v>
      </c>
      <c r="Q84" s="12">
        <f t="shared" si="68"/>
        <v>0</v>
      </c>
      <c r="R84" s="61">
        <f t="shared" si="62"/>
        <v>0</v>
      </c>
      <c r="S84" s="11">
        <v>0</v>
      </c>
      <c r="T84" s="11">
        <f>-Nov!I268</f>
        <v>-498.75</v>
      </c>
      <c r="U84" s="11">
        <v>0</v>
      </c>
      <c r="V84" s="12">
        <f t="shared" si="69"/>
        <v>-498.75</v>
      </c>
      <c r="W84" s="40">
        <f t="shared" si="63"/>
        <v>1.835890021077306E-2</v>
      </c>
      <c r="X84" s="11">
        <f t="shared" si="64"/>
        <v>-498.75</v>
      </c>
      <c r="Y84" s="73">
        <f t="shared" si="65"/>
        <v>1.835890021077306E-2</v>
      </c>
    </row>
    <row r="85" spans="1:25" s="60" customFormat="1" x14ac:dyDescent="0.3">
      <c r="A85" s="39" t="s">
        <v>165</v>
      </c>
      <c r="B85" s="39" t="s">
        <v>134</v>
      </c>
      <c r="C85" s="104">
        <f>SUM(C86:C88)</f>
        <v>-2165933.52</v>
      </c>
      <c r="D85" s="9">
        <f>SUM(D86:D88)</f>
        <v>-2084.91</v>
      </c>
      <c r="E85" s="9">
        <f t="shared" ref="E85:F85" si="98">SUM(E86:E88)</f>
        <v>-53357.5</v>
      </c>
      <c r="F85" s="9">
        <f t="shared" si="98"/>
        <v>-23662.25</v>
      </c>
      <c r="G85" s="12">
        <f>SUM(D85:F85)</f>
        <v>-79104.66</v>
      </c>
      <c r="H85" s="61">
        <f t="shared" si="60"/>
        <v>3.6522201290831863E-2</v>
      </c>
      <c r="I85" s="9">
        <f t="shared" ref="I85:K85" si="99">SUM(I86:I88)</f>
        <v>-7492.81</v>
      </c>
      <c r="J85" s="9">
        <f>SUM(J86:J88)</f>
        <v>-1271.4799999999996</v>
      </c>
      <c r="K85" s="9">
        <f t="shared" si="99"/>
        <v>-1832.74</v>
      </c>
      <c r="L85" s="12">
        <f t="shared" si="67"/>
        <v>-10597.03</v>
      </c>
      <c r="M85" s="40">
        <f t="shared" si="61"/>
        <v>4.8925924559309652E-3</v>
      </c>
      <c r="N85" s="9">
        <f t="shared" ref="N85:P85" si="100">SUM(N86:N88)</f>
        <v>-1841.92</v>
      </c>
      <c r="O85" s="9">
        <f t="shared" si="100"/>
        <v>-53087.100000000006</v>
      </c>
      <c r="P85" s="9">
        <f t="shared" si="100"/>
        <v>-300910.64</v>
      </c>
      <c r="Q85" s="12">
        <f t="shared" si="68"/>
        <v>-355839.66000000003</v>
      </c>
      <c r="R85" s="61">
        <f t="shared" si="62"/>
        <v>0.16428928067930729</v>
      </c>
      <c r="S85" s="9">
        <f t="shared" ref="S85:U85" si="101">SUM(S86:S88)</f>
        <v>-21161.4</v>
      </c>
      <c r="T85" s="9">
        <f t="shared" si="101"/>
        <v>-24832.21</v>
      </c>
      <c r="U85" s="9">
        <f t="shared" si="101"/>
        <v>-123797.58</v>
      </c>
      <c r="V85" s="12">
        <f t="shared" si="69"/>
        <v>-169791.19</v>
      </c>
      <c r="W85" s="40">
        <f t="shared" si="63"/>
        <v>7.8391690433785799E-2</v>
      </c>
      <c r="X85" s="12">
        <f t="shared" si="64"/>
        <v>-615332.54</v>
      </c>
      <c r="Y85" s="73">
        <f t="shared" si="65"/>
        <v>0.28409576485985594</v>
      </c>
    </row>
    <row r="86" spans="1:25" ht="27.6" x14ac:dyDescent="0.3">
      <c r="A86" s="2" t="s">
        <v>166</v>
      </c>
      <c r="B86" s="2" t="s">
        <v>167</v>
      </c>
      <c r="C86" s="105">
        <v>-389999.99</v>
      </c>
      <c r="D86" s="11">
        <v>0</v>
      </c>
      <c r="E86" s="11">
        <v>-36089</v>
      </c>
      <c r="F86" s="11">
        <v>-8958</v>
      </c>
      <c r="G86" s="12">
        <f t="shared" si="66"/>
        <v>-45047</v>
      </c>
      <c r="H86" s="61">
        <f t="shared" si="60"/>
        <v>0.11550513116679824</v>
      </c>
      <c r="I86" s="11">
        <v>0</v>
      </c>
      <c r="J86" s="11">
        <v>-3486</v>
      </c>
      <c r="K86" s="11">
        <v>0</v>
      </c>
      <c r="L86" s="12">
        <f t="shared" si="67"/>
        <v>-3486</v>
      </c>
      <c r="M86" s="40">
        <f t="shared" si="61"/>
        <v>8.9384617676528666E-3</v>
      </c>
      <c r="N86" s="11">
        <v>0</v>
      </c>
      <c r="O86" s="11">
        <f>-49970.98</f>
        <v>-49970.98</v>
      </c>
      <c r="P86" s="11">
        <f>-292926.87-35.02</f>
        <v>-292961.89</v>
      </c>
      <c r="Q86" s="12">
        <f t="shared" si="68"/>
        <v>-342932.87</v>
      </c>
      <c r="R86" s="61">
        <f t="shared" si="62"/>
        <v>0.87931507382859164</v>
      </c>
      <c r="S86" s="11">
        <v>-9720.7000000000007</v>
      </c>
      <c r="T86" s="11">
        <v>-22953.17</v>
      </c>
      <c r="U86" s="11">
        <v>-99338.51</v>
      </c>
      <c r="V86" s="12">
        <f t="shared" si="69"/>
        <v>-132012.38</v>
      </c>
      <c r="W86" s="40">
        <f t="shared" si="63"/>
        <v>0.3384932907305972</v>
      </c>
      <c r="X86" s="11">
        <f t="shared" si="64"/>
        <v>-523478.25</v>
      </c>
      <c r="Y86" s="73">
        <f t="shared" si="65"/>
        <v>1.34225195749364</v>
      </c>
    </row>
    <row r="87" spans="1:25" ht="27.6" x14ac:dyDescent="0.3">
      <c r="A87" s="2" t="s">
        <v>168</v>
      </c>
      <c r="B87" s="2" t="s">
        <v>169</v>
      </c>
      <c r="C87" s="105">
        <v>-1620000</v>
      </c>
      <c r="D87" s="11">
        <v>0</v>
      </c>
      <c r="E87" s="11">
        <f>-Fev!L242-3497.55</f>
        <v>-15173.150000000001</v>
      </c>
      <c r="F87" s="11">
        <f>-Mar!L249</f>
        <v>-2445</v>
      </c>
      <c r="G87" s="12">
        <f>SUM(D87:F87)</f>
        <v>-17618.150000000001</v>
      </c>
      <c r="H87" s="61">
        <f t="shared" si="60"/>
        <v>1.0875401234567901E-2</v>
      </c>
      <c r="I87" s="11">
        <v>0</v>
      </c>
      <c r="J87" s="11">
        <v>-1727.95</v>
      </c>
      <c r="K87" s="11">
        <v>0</v>
      </c>
      <c r="L87" s="12">
        <f t="shared" si="67"/>
        <v>-1727.95</v>
      </c>
      <c r="M87" s="40">
        <f t="shared" si="61"/>
        <v>1.0666358024691359E-3</v>
      </c>
      <c r="N87" s="11">
        <v>0</v>
      </c>
      <c r="O87" s="11">
        <f>-Ago!L261</f>
        <v>-1265</v>
      </c>
      <c r="P87" s="11">
        <f>-Set!L264-141.6</f>
        <v>-5249.88</v>
      </c>
      <c r="Q87" s="12">
        <f t="shared" si="68"/>
        <v>-6514.88</v>
      </c>
      <c r="R87" s="61">
        <f t="shared" si="62"/>
        <v>4.021530864197531E-3</v>
      </c>
      <c r="S87" s="11">
        <f>-Out!L279</f>
        <v>-9571</v>
      </c>
      <c r="T87" s="11">
        <v>0</v>
      </c>
      <c r="U87" s="11">
        <f>-Dez!L283</f>
        <v>-22570.65</v>
      </c>
      <c r="V87" s="12">
        <f t="shared" si="69"/>
        <v>-32141.65</v>
      </c>
      <c r="W87" s="40">
        <f t="shared" si="63"/>
        <v>1.9840524691358025E-2</v>
      </c>
      <c r="X87" s="11">
        <f t="shared" si="64"/>
        <v>-58002.630000000005</v>
      </c>
      <c r="Y87" s="73">
        <f t="shared" si="65"/>
        <v>3.5804092592592596E-2</v>
      </c>
    </row>
    <row r="88" spans="1:25" ht="27.6" x14ac:dyDescent="0.3">
      <c r="A88" s="59" t="s">
        <v>170</v>
      </c>
      <c r="B88" s="59" t="s">
        <v>171</v>
      </c>
      <c r="C88" s="105">
        <v>-155933.53</v>
      </c>
      <c r="D88" s="11">
        <f>-Jan!K313</f>
        <v>-2084.91</v>
      </c>
      <c r="E88" s="11">
        <f>-Fev!L329</f>
        <v>-2095.35</v>
      </c>
      <c r="F88" s="11">
        <f>-Mar!L345</f>
        <v>-12259.25</v>
      </c>
      <c r="G88" s="12">
        <f>SUM(D88:F88)</f>
        <v>-16439.510000000002</v>
      </c>
      <c r="H88" s="61">
        <f t="shared" si="60"/>
        <v>0.10542639546478555</v>
      </c>
      <c r="I88" s="11">
        <f>-Abr!L359</f>
        <v>-7492.81</v>
      </c>
      <c r="J88" s="11">
        <f>-Mai!P370</f>
        <v>3942.4700000000003</v>
      </c>
      <c r="K88" s="11">
        <f>-Jun!L366</f>
        <v>-1832.74</v>
      </c>
      <c r="L88" s="12">
        <f t="shared" ref="L88" si="102">SUM(I88:K88)</f>
        <v>-5383.08</v>
      </c>
      <c r="M88" s="40">
        <f t="shared" ref="M88" si="103">IF(C88=0,"-",L88/C88)</f>
        <v>3.4521632390416605E-2</v>
      </c>
      <c r="N88" s="11">
        <f>-Jul!L361</f>
        <v>-1841.92</v>
      </c>
      <c r="O88" s="11">
        <f>-Ago!L370</f>
        <v>-1851.12</v>
      </c>
      <c r="P88" s="11">
        <f>-Set!L381</f>
        <v>-2698.87</v>
      </c>
      <c r="Q88" s="12">
        <f t="shared" ref="Q88" si="104">SUM(N88:P88)</f>
        <v>-6391.91</v>
      </c>
      <c r="R88" s="61">
        <f t="shared" ref="R88" si="105">IF(C88=0,"-",Q88/C88)</f>
        <v>4.0991248001632487E-2</v>
      </c>
      <c r="S88" s="11">
        <f>-Out!L403</f>
        <v>-1869.7</v>
      </c>
      <c r="T88" s="11">
        <f>-Nov!L409</f>
        <v>-1879.04</v>
      </c>
      <c r="U88" s="11">
        <f>-Dez!L412</f>
        <v>-1888.42</v>
      </c>
      <c r="V88" s="12">
        <f t="shared" ref="V88" si="106">SUM(S88:U88)</f>
        <v>-5637.16</v>
      </c>
      <c r="W88" s="40">
        <f t="shared" ref="W88" si="107">IF(C88=0,"-",V88/C88)</f>
        <v>3.6151044614971518E-2</v>
      </c>
      <c r="X88" s="11">
        <f t="shared" ref="X88" si="108">G88+L88+Q88+V88</f>
        <v>-33851.660000000003</v>
      </c>
      <c r="Y88" s="73">
        <f t="shared" ref="Y88" si="109">IF(C88=0,"-",X88/C88)</f>
        <v>0.21709032047180618</v>
      </c>
    </row>
    <row r="89" spans="1:25" ht="27.6" x14ac:dyDescent="0.3">
      <c r="A89" s="39" t="s">
        <v>172</v>
      </c>
      <c r="B89" s="39" t="s">
        <v>173</v>
      </c>
      <c r="C89" s="104">
        <f>C90+C91+C92+C93+C94</f>
        <v>-4794837.8600000003</v>
      </c>
      <c r="D89" s="9">
        <f>D90+D91+D92+D93+D94</f>
        <v>-128702.63</v>
      </c>
      <c r="E89" s="9">
        <f t="shared" ref="E89" si="110">E90+E91+E92+E93+E94</f>
        <v>-147612.06</v>
      </c>
      <c r="F89" s="9">
        <f>F90+F91+F92+F93+F94</f>
        <v>-97528.66</v>
      </c>
      <c r="G89" s="12">
        <f t="shared" si="66"/>
        <v>-373843.35</v>
      </c>
      <c r="H89" s="61">
        <f t="shared" si="60"/>
        <v>7.7967881483275006E-2</v>
      </c>
      <c r="I89" s="9">
        <f t="shared" ref="I89:K89" si="111">I90+I91+I92+I93+I94</f>
        <v>-199643.19</v>
      </c>
      <c r="J89" s="9">
        <f t="shared" si="111"/>
        <v>-3210.5</v>
      </c>
      <c r="K89" s="9">
        <f t="shared" si="111"/>
        <v>-2285.1799999999998</v>
      </c>
      <c r="L89" s="12">
        <f t="shared" si="67"/>
        <v>-205138.87</v>
      </c>
      <c r="M89" s="40">
        <f t="shared" si="61"/>
        <v>4.2783275678898551E-2</v>
      </c>
      <c r="N89" s="9">
        <f t="shared" ref="N89:P89" si="112">N90+N91+N92+N93+N94</f>
        <v>-4726.25</v>
      </c>
      <c r="O89" s="9">
        <f t="shared" si="112"/>
        <v>-25068.1</v>
      </c>
      <c r="P89" s="9">
        <f t="shared" si="112"/>
        <v>-1175598.3800000001</v>
      </c>
      <c r="Q89" s="12">
        <f t="shared" si="68"/>
        <v>-1205392.7300000002</v>
      </c>
      <c r="R89" s="61">
        <f t="shared" si="62"/>
        <v>0.25139384588074476</v>
      </c>
      <c r="S89" s="9">
        <f t="shared" ref="S89:U89" si="113">S90+S91+S92+S93+S94</f>
        <v>-398800.03</v>
      </c>
      <c r="T89" s="9">
        <f t="shared" si="113"/>
        <v>-58728.88</v>
      </c>
      <c r="U89" s="9">
        <f t="shared" si="113"/>
        <v>-75804.100000000006</v>
      </c>
      <c r="V89" s="12">
        <f t="shared" si="69"/>
        <v>-533333.01</v>
      </c>
      <c r="W89" s="40">
        <f t="shared" si="63"/>
        <v>0.11123066630661833</v>
      </c>
      <c r="X89" s="11">
        <f t="shared" si="64"/>
        <v>-2317707.96</v>
      </c>
      <c r="Y89" s="73">
        <f t="shared" si="65"/>
        <v>0.48337566934953663</v>
      </c>
    </row>
    <row r="90" spans="1:25" ht="27.6" x14ac:dyDescent="0.3">
      <c r="A90" s="2" t="s">
        <v>174</v>
      </c>
      <c r="B90" s="2" t="s">
        <v>175</v>
      </c>
      <c r="C90" s="105">
        <v>-534599.85</v>
      </c>
      <c r="D90" s="11">
        <f>-Jan!K244</f>
        <v>-29825.4</v>
      </c>
      <c r="E90" s="11">
        <f>-Fev!L249</f>
        <v>-54120.37</v>
      </c>
      <c r="F90" s="11">
        <f>-Mar!L256</f>
        <v>-63412.93</v>
      </c>
      <c r="G90" s="12">
        <f t="shared" ref="G90:G96" si="114">SUM(D90:F90)</f>
        <v>-147358.70000000001</v>
      </c>
      <c r="H90" s="61">
        <f t="shared" si="60"/>
        <v>0.27564298792826075</v>
      </c>
      <c r="I90" s="11">
        <f>-Abr!L267</f>
        <v>-26253.040000000001</v>
      </c>
      <c r="J90" s="11">
        <f>-Mai!P272</f>
        <v>-849.15</v>
      </c>
      <c r="K90" s="11">
        <v>0</v>
      </c>
      <c r="L90" s="12">
        <f t="shared" si="67"/>
        <v>-27102.190000000002</v>
      </c>
      <c r="M90" s="40">
        <f t="shared" si="61"/>
        <v>5.0696216992952771E-2</v>
      </c>
      <c r="N90" s="11">
        <f>-Jul!L266</f>
        <v>-808.9</v>
      </c>
      <c r="O90" s="11">
        <f>-Ago!L268</f>
        <v>-5681.01</v>
      </c>
      <c r="P90" s="11">
        <f>-Set!L273</f>
        <v>-22847.51</v>
      </c>
      <c r="Q90" s="12">
        <f t="shared" si="68"/>
        <v>-29337.42</v>
      </c>
      <c r="R90" s="61">
        <f t="shared" si="62"/>
        <v>5.4877344241679081E-2</v>
      </c>
      <c r="S90" s="11">
        <f>-Out!L288</f>
        <v>-19570.59</v>
      </c>
      <c r="T90" s="11">
        <f>-Nov!L289</f>
        <v>-37473.78</v>
      </c>
      <c r="U90" s="11">
        <f>-Dez!L292</f>
        <v>-49455.26</v>
      </c>
      <c r="V90" s="12">
        <f t="shared" si="69"/>
        <v>-106499.63</v>
      </c>
      <c r="W90" s="40">
        <f t="shared" si="63"/>
        <v>0.19921372967089312</v>
      </c>
      <c r="X90" s="11">
        <f t="shared" si="64"/>
        <v>-310297.94</v>
      </c>
      <c r="Y90" s="73">
        <f t="shared" si="65"/>
        <v>0.58043027883378573</v>
      </c>
    </row>
    <row r="91" spans="1:25" x14ac:dyDescent="0.3">
      <c r="A91" s="2" t="s">
        <v>176</v>
      </c>
      <c r="B91" s="2" t="s">
        <v>177</v>
      </c>
      <c r="C91" s="105">
        <v>-387503.83</v>
      </c>
      <c r="D91" s="11">
        <f>-Jan!K251</f>
        <v>-2646.04</v>
      </c>
      <c r="E91" s="11">
        <f>-Fev!L258</f>
        <v>-2706.4</v>
      </c>
      <c r="F91" s="11">
        <f>-Mar!L267</f>
        <v>-2706.4</v>
      </c>
      <c r="G91" s="12">
        <f t="shared" si="114"/>
        <v>-8058.84</v>
      </c>
      <c r="H91" s="61">
        <f t="shared" si="60"/>
        <v>2.0796800898716279E-2</v>
      </c>
      <c r="I91" s="11">
        <f>-Abr!L278</f>
        <v>-2706.39</v>
      </c>
      <c r="J91" s="11">
        <f>-Mai!P283</f>
        <v>0</v>
      </c>
      <c r="K91" s="11">
        <v>0</v>
      </c>
      <c r="L91" s="12">
        <f t="shared" si="67"/>
        <v>-2706.39</v>
      </c>
      <c r="M91" s="40">
        <f t="shared" si="61"/>
        <v>6.9841632274963575E-3</v>
      </c>
      <c r="N91" s="11">
        <v>0</v>
      </c>
      <c r="O91" s="11">
        <v>0</v>
      </c>
      <c r="P91" s="11">
        <f>-Set!L284</f>
        <v>-2706.39</v>
      </c>
      <c r="Q91" s="12">
        <f t="shared" si="68"/>
        <v>-2706.39</v>
      </c>
      <c r="R91" s="61">
        <f t="shared" si="62"/>
        <v>6.9841632274963575E-3</v>
      </c>
      <c r="S91" s="11">
        <f>-Out!L299</f>
        <v>-2706.39</v>
      </c>
      <c r="T91" s="11">
        <f>-Nov!L300</f>
        <v>-11646.39</v>
      </c>
      <c r="U91" s="11">
        <f>-Dez!L303</f>
        <v>-13554.78</v>
      </c>
      <c r="V91" s="12">
        <f t="shared" si="69"/>
        <v>-27907.559999999998</v>
      </c>
      <c r="W91" s="40">
        <f t="shared" si="63"/>
        <v>7.201879785291411E-2</v>
      </c>
      <c r="X91" s="11">
        <f t="shared" si="64"/>
        <v>-41379.179999999993</v>
      </c>
      <c r="Y91" s="73">
        <f t="shared" si="65"/>
        <v>0.1067839252066231</v>
      </c>
    </row>
    <row r="92" spans="1:25" x14ac:dyDescent="0.3">
      <c r="A92" s="2" t="s">
        <v>178</v>
      </c>
      <c r="B92" s="2" t="s">
        <v>179</v>
      </c>
      <c r="C92" s="105">
        <v>-100532.25000000001</v>
      </c>
      <c r="D92" s="11">
        <v>0</v>
      </c>
      <c r="E92" s="11">
        <v>-7197</v>
      </c>
      <c r="F92" s="11">
        <v>-10785.5</v>
      </c>
      <c r="G92" s="12">
        <f t="shared" si="114"/>
        <v>-17982.5</v>
      </c>
      <c r="H92" s="61">
        <f t="shared" si="60"/>
        <v>0.17887294873038251</v>
      </c>
      <c r="I92" s="11">
        <v>-6197</v>
      </c>
      <c r="J92" s="11">
        <v>0</v>
      </c>
      <c r="K92" s="11">
        <v>0</v>
      </c>
      <c r="L92" s="12">
        <f t="shared" si="67"/>
        <v>-6197</v>
      </c>
      <c r="M92" s="40">
        <f t="shared" si="61"/>
        <v>6.164191092907996E-2</v>
      </c>
      <c r="N92" s="11">
        <v>-1556</v>
      </c>
      <c r="O92" s="11">
        <v>0</v>
      </c>
      <c r="P92" s="11">
        <f>-59554.95+29339.39</f>
        <v>-30215.559999999998</v>
      </c>
      <c r="Q92" s="12">
        <f t="shared" si="68"/>
        <v>-31771.559999999998</v>
      </c>
      <c r="R92" s="61">
        <f t="shared" si="62"/>
        <v>0.31603351163432625</v>
      </c>
      <c r="S92" s="11">
        <v>0</v>
      </c>
      <c r="T92" s="11">
        <v>-4487.5</v>
      </c>
      <c r="U92" s="11">
        <v>-2240</v>
      </c>
      <c r="V92" s="12">
        <f t="shared" si="69"/>
        <v>-6727.5</v>
      </c>
      <c r="W92" s="40">
        <f t="shared" si="63"/>
        <v>6.6918824556299092E-2</v>
      </c>
      <c r="X92" s="11">
        <f t="shared" si="64"/>
        <v>-62678.559999999998</v>
      </c>
      <c r="Y92" s="73">
        <f t="shared" si="65"/>
        <v>0.62346719585008781</v>
      </c>
    </row>
    <row r="93" spans="1:25" x14ac:dyDescent="0.3">
      <c r="A93" s="2" t="s">
        <v>180</v>
      </c>
      <c r="B93" s="2" t="s">
        <v>181</v>
      </c>
      <c r="C93" s="105">
        <v>-36999.99</v>
      </c>
      <c r="D93" s="11">
        <f>-Jan!K254</f>
        <v>-2361.35</v>
      </c>
      <c r="E93" s="11">
        <f>-Fev!L261</f>
        <v>-2209.0100000000002</v>
      </c>
      <c r="F93" s="11">
        <f>-Mar!L270</f>
        <v>-2361.35</v>
      </c>
      <c r="G93" s="12">
        <f t="shared" si="114"/>
        <v>-6931.7100000000009</v>
      </c>
      <c r="H93" s="61">
        <f t="shared" si="60"/>
        <v>0.18734356414690925</v>
      </c>
      <c r="I93" s="11">
        <f>-Abr!L281</f>
        <v>-2285.1799999999998</v>
      </c>
      <c r="J93" s="11">
        <f>-Mai!P286</f>
        <v>-2361.35</v>
      </c>
      <c r="K93" s="11">
        <f>-Jun!L285</f>
        <v>-2285.1799999999998</v>
      </c>
      <c r="L93" s="12">
        <f t="shared" si="67"/>
        <v>-6931.7099999999991</v>
      </c>
      <c r="M93" s="40">
        <f t="shared" si="61"/>
        <v>0.18734356414690922</v>
      </c>
      <c r="N93" s="11">
        <f>-Jul!L280</f>
        <v>-2361.35</v>
      </c>
      <c r="O93" s="11">
        <f>-Ago!L282</f>
        <v>-2924.61</v>
      </c>
      <c r="P93" s="11">
        <f>-Set!L287</f>
        <v>-3174.53</v>
      </c>
      <c r="Q93" s="12">
        <f t="shared" si="68"/>
        <v>-8460.49</v>
      </c>
      <c r="R93" s="61">
        <f t="shared" si="62"/>
        <v>0.22866195369241993</v>
      </c>
      <c r="S93" s="11">
        <f>-Out!L302</f>
        <v>-3280.35</v>
      </c>
      <c r="T93" s="11">
        <f>-Nov!L303</f>
        <v>-2999.03</v>
      </c>
      <c r="U93" s="11">
        <f>-Dez!L306</f>
        <v>-2826.78</v>
      </c>
      <c r="V93" s="12">
        <f t="shared" si="69"/>
        <v>-9106.16</v>
      </c>
      <c r="W93" s="40">
        <f t="shared" si="63"/>
        <v>0.24611249894932405</v>
      </c>
      <c r="X93" s="11">
        <f t="shared" si="64"/>
        <v>-31430.07</v>
      </c>
      <c r="Y93" s="73">
        <f t="shared" si="65"/>
        <v>0.84946158093556245</v>
      </c>
    </row>
    <row r="94" spans="1:25" x14ac:dyDescent="0.3">
      <c r="A94" s="2" t="s">
        <v>182</v>
      </c>
      <c r="B94" s="2" t="s">
        <v>183</v>
      </c>
      <c r="C94" s="105">
        <f>SUM(C95:C96)</f>
        <v>-3735201.9400000004</v>
      </c>
      <c r="D94" s="10">
        <f>SUM(D95:D96)</f>
        <v>-93869.84</v>
      </c>
      <c r="E94" s="10">
        <f t="shared" ref="E94:F94" si="115">SUM(E95:E96)</f>
        <v>-81379.28</v>
      </c>
      <c r="F94" s="10">
        <f t="shared" si="115"/>
        <v>-18262.48</v>
      </c>
      <c r="G94" s="12">
        <f t="shared" si="114"/>
        <v>-193511.6</v>
      </c>
      <c r="H94" s="61">
        <f t="shared" si="60"/>
        <v>5.1807533597500753E-2</v>
      </c>
      <c r="I94" s="10">
        <f t="shared" ref="I94:K94" si="116">SUM(I95:I96)</f>
        <v>-162201.58000000002</v>
      </c>
      <c r="J94" s="10">
        <f t="shared" si="116"/>
        <v>0</v>
      </c>
      <c r="K94" s="10">
        <f t="shared" si="116"/>
        <v>0</v>
      </c>
      <c r="L94" s="12">
        <f t="shared" si="67"/>
        <v>-162201.58000000002</v>
      </c>
      <c r="M94" s="40">
        <f t="shared" si="61"/>
        <v>4.3425116661831673E-2</v>
      </c>
      <c r="N94" s="10">
        <f t="shared" ref="N94:P94" si="117">SUM(N95:N96)</f>
        <v>0</v>
      </c>
      <c r="O94" s="10">
        <f t="shared" si="117"/>
        <v>-16462.48</v>
      </c>
      <c r="P94" s="10">
        <f t="shared" si="117"/>
        <v>-1116654.3900000001</v>
      </c>
      <c r="Q94" s="12">
        <f t="shared" si="68"/>
        <v>-1133116.8700000001</v>
      </c>
      <c r="R94" s="61">
        <f t="shared" si="62"/>
        <v>0.30336160887729674</v>
      </c>
      <c r="S94" s="10">
        <f t="shared" ref="S94:U94" si="118">SUM(S95:S96)</f>
        <v>-373242.7</v>
      </c>
      <c r="T94" s="10">
        <f>SUM(T95:T96)</f>
        <v>-2122.1799999999998</v>
      </c>
      <c r="U94" s="10">
        <f t="shared" si="118"/>
        <v>-7727.28</v>
      </c>
      <c r="V94" s="12">
        <f t="shared" si="69"/>
        <v>-383092.16000000003</v>
      </c>
      <c r="W94" s="40">
        <f t="shared" si="63"/>
        <v>0.10256263681422269</v>
      </c>
      <c r="X94" s="11">
        <f t="shared" si="64"/>
        <v>-1871922.2100000004</v>
      </c>
      <c r="Y94" s="73">
        <f t="shared" si="65"/>
        <v>0.50115689595085189</v>
      </c>
    </row>
    <row r="95" spans="1:25" ht="27.6" x14ac:dyDescent="0.3">
      <c r="A95" s="2" t="s">
        <v>184</v>
      </c>
      <c r="B95" s="2" t="s">
        <v>185</v>
      </c>
      <c r="C95" s="105">
        <v>-3465201.95</v>
      </c>
      <c r="D95" s="11">
        <v>-86007.360000000001</v>
      </c>
      <c r="E95" s="11">
        <v>-80811.8</v>
      </c>
      <c r="F95" s="11">
        <v>0</v>
      </c>
      <c r="G95" s="12">
        <f t="shared" si="114"/>
        <v>-166819.16</v>
      </c>
      <c r="H95" s="61">
        <f t="shared" si="60"/>
        <v>4.8141251911739229E-2</v>
      </c>
      <c r="I95" s="11">
        <v>-160692.1</v>
      </c>
      <c r="J95" s="11">
        <v>0</v>
      </c>
      <c r="K95" s="11">
        <v>0</v>
      </c>
      <c r="L95" s="12">
        <f t="shared" si="67"/>
        <v>-160692.1</v>
      </c>
      <c r="M95" s="40">
        <f t="shared" si="61"/>
        <v>4.6373083681313293E-2</v>
      </c>
      <c r="N95" s="11">
        <v>0</v>
      </c>
      <c r="O95" s="11">
        <v>-16000</v>
      </c>
      <c r="P95" s="11">
        <f>-1023099.94-Set!I295</f>
        <v>-1108992.05</v>
      </c>
      <c r="Q95" s="12">
        <f t="shared" si="68"/>
        <v>-1124992.05</v>
      </c>
      <c r="R95" s="61">
        <f t="shared" si="62"/>
        <v>0.32465410854337073</v>
      </c>
      <c r="S95" s="11">
        <v>-354563.28</v>
      </c>
      <c r="T95" s="11">
        <v>0</v>
      </c>
      <c r="U95" s="11">
        <v>0</v>
      </c>
      <c r="V95" s="12">
        <f t="shared" si="69"/>
        <v>-354563.28</v>
      </c>
      <c r="W95" s="40">
        <f t="shared" si="63"/>
        <v>0.10232110137188397</v>
      </c>
      <c r="X95" s="11">
        <f t="shared" si="64"/>
        <v>-1807066.59</v>
      </c>
      <c r="Y95" s="73">
        <f t="shared" si="65"/>
        <v>0.52148954550830728</v>
      </c>
    </row>
    <row r="96" spans="1:25" ht="27.6" x14ac:dyDescent="0.3">
      <c r="A96" s="2" t="s">
        <v>186</v>
      </c>
      <c r="B96" s="2" t="s">
        <v>169</v>
      </c>
      <c r="C96" s="105">
        <v>-269999.99</v>
      </c>
      <c r="D96" s="11">
        <f>-Jan!K257</f>
        <v>-7862.48</v>
      </c>
      <c r="E96" s="11">
        <f>-Fev!L264</f>
        <v>-567.48</v>
      </c>
      <c r="F96" s="11">
        <f>-Mar!L273</f>
        <v>-18262.48</v>
      </c>
      <c r="G96" s="12">
        <f t="shared" si="114"/>
        <v>-26692.44</v>
      </c>
      <c r="H96" s="61">
        <f t="shared" si="60"/>
        <v>9.8860892550403423E-2</v>
      </c>
      <c r="I96" s="11">
        <f>-Abr!L284</f>
        <v>-1509.48</v>
      </c>
      <c r="J96" s="11">
        <v>0</v>
      </c>
      <c r="K96" s="11">
        <v>0</v>
      </c>
      <c r="L96" s="12">
        <f t="shared" si="67"/>
        <v>-1509.48</v>
      </c>
      <c r="M96" s="40">
        <f t="shared" si="61"/>
        <v>5.5906668737284032E-3</v>
      </c>
      <c r="N96" s="11">
        <v>0</v>
      </c>
      <c r="O96" s="11">
        <f>-Ago!L285</f>
        <v>-462.48</v>
      </c>
      <c r="P96" s="11">
        <f>-Set!L290-Set!I294-Set!I296</f>
        <v>-7662.34</v>
      </c>
      <c r="Q96" s="12">
        <f t="shared" si="68"/>
        <v>-8124.82</v>
      </c>
      <c r="R96" s="61">
        <f t="shared" si="62"/>
        <v>3.0091927040441741E-2</v>
      </c>
      <c r="S96" s="11">
        <f>-Out!L308</f>
        <v>-18679.419999999998</v>
      </c>
      <c r="T96" s="11">
        <f>-Nov!L309</f>
        <v>-2122.1799999999998</v>
      </c>
      <c r="U96" s="11">
        <f>-Dez!L312</f>
        <v>-7727.28</v>
      </c>
      <c r="V96" s="12">
        <f t="shared" si="69"/>
        <v>-28528.879999999997</v>
      </c>
      <c r="W96" s="40">
        <f t="shared" si="63"/>
        <v>0.10566252243194527</v>
      </c>
      <c r="X96" s="11">
        <f t="shared" si="64"/>
        <v>-64855.619999999995</v>
      </c>
      <c r="Y96" s="73">
        <f t="shared" si="65"/>
        <v>0.24020600889651883</v>
      </c>
    </row>
    <row r="97" spans="1:25" x14ac:dyDescent="0.3">
      <c r="A97" s="39" t="s">
        <v>187</v>
      </c>
      <c r="B97" s="39" t="s">
        <v>188</v>
      </c>
      <c r="C97" s="104">
        <f>C98+C103+C112</f>
        <v>-5937342.7800000003</v>
      </c>
      <c r="D97" s="9">
        <f>D98+D103+D112</f>
        <v>-54114.95</v>
      </c>
      <c r="E97" s="9">
        <f t="shared" ref="E97:F97" si="119">E98+E103+E112</f>
        <v>-200782.72</v>
      </c>
      <c r="F97" s="9">
        <f t="shared" si="119"/>
        <v>-366307.75</v>
      </c>
      <c r="G97" s="12">
        <f t="shared" si="66"/>
        <v>-621205.41999999993</v>
      </c>
      <c r="H97" s="61">
        <f t="shared" si="60"/>
        <v>0.1046268411674894</v>
      </c>
      <c r="I97" s="9">
        <f t="shared" ref="I97:K97" si="120">I98+I103+I112</f>
        <v>-74116.350000000006</v>
      </c>
      <c r="J97" s="9">
        <f t="shared" si="120"/>
        <v>-82431.81</v>
      </c>
      <c r="K97" s="9">
        <f t="shared" si="120"/>
        <v>-35711</v>
      </c>
      <c r="L97" s="12">
        <f t="shared" si="67"/>
        <v>-192259.16</v>
      </c>
      <c r="M97" s="40">
        <f t="shared" si="61"/>
        <v>3.2381347536077409E-2</v>
      </c>
      <c r="N97" s="9">
        <f t="shared" ref="N97:P97" si="121">N98+N103+N112</f>
        <v>-48205.53</v>
      </c>
      <c r="O97" s="9">
        <f t="shared" si="121"/>
        <v>-503799</v>
      </c>
      <c r="P97" s="9">
        <f t="shared" si="121"/>
        <v>-884805.59</v>
      </c>
      <c r="Q97" s="12">
        <f t="shared" si="68"/>
        <v>-1436810.12</v>
      </c>
      <c r="R97" s="61">
        <f t="shared" si="62"/>
        <v>0.24199548067864798</v>
      </c>
      <c r="S97" s="9">
        <f>S98+S103+S112</f>
        <v>-310203.43</v>
      </c>
      <c r="T97" s="9">
        <f t="shared" ref="T97:U97" si="122">T98+T103+T112</f>
        <v>-316527.05</v>
      </c>
      <c r="U97" s="9">
        <f t="shared" si="122"/>
        <v>-1085623.42</v>
      </c>
      <c r="V97" s="12">
        <f t="shared" si="69"/>
        <v>-1712353.9</v>
      </c>
      <c r="W97" s="40">
        <f t="shared" si="63"/>
        <v>0.28840408301304105</v>
      </c>
      <c r="X97" s="11">
        <f t="shared" si="64"/>
        <v>-3962628.6</v>
      </c>
      <c r="Y97" s="73">
        <f t="shared" si="65"/>
        <v>0.66740775239525585</v>
      </c>
    </row>
    <row r="98" spans="1:25" x14ac:dyDescent="0.3">
      <c r="A98" s="39" t="s">
        <v>189</v>
      </c>
      <c r="B98" s="39" t="s">
        <v>190</v>
      </c>
      <c r="C98" s="104">
        <f>SUM(C99:C102)</f>
        <v>-512366.67</v>
      </c>
      <c r="D98" s="9">
        <f t="shared" ref="D98:F98" si="123">SUM(D99:D102)</f>
        <v>-11109.87</v>
      </c>
      <c r="E98" s="9">
        <f t="shared" si="123"/>
        <v>-86752.58</v>
      </c>
      <c r="F98" s="9">
        <f t="shared" si="123"/>
        <v>-8837.8300000000017</v>
      </c>
      <c r="G98" s="12">
        <f t="shared" si="66"/>
        <v>-106700.28</v>
      </c>
      <c r="H98" s="61">
        <f t="shared" si="60"/>
        <v>0.20824984575987349</v>
      </c>
      <c r="I98" s="9">
        <f t="shared" ref="I98:K98" si="124">SUM(I99:I102)</f>
        <v>-2104.83</v>
      </c>
      <c r="J98" s="9">
        <f t="shared" si="124"/>
        <v>-1104.83</v>
      </c>
      <c r="K98" s="9">
        <f t="shared" si="124"/>
        <v>-1104.8399999999999</v>
      </c>
      <c r="L98" s="12">
        <f t="shared" si="67"/>
        <v>-4314.5</v>
      </c>
      <c r="M98" s="40">
        <f t="shared" si="61"/>
        <v>8.4207272889159634E-3</v>
      </c>
      <c r="N98" s="9">
        <f t="shared" ref="N98:P98" si="125">SUM(N99:N102)</f>
        <v>-15590.83</v>
      </c>
      <c r="O98" s="9">
        <f t="shared" si="125"/>
        <v>-36768.739999999991</v>
      </c>
      <c r="P98" s="9">
        <f t="shared" si="125"/>
        <v>-94480.24</v>
      </c>
      <c r="Q98" s="12">
        <f t="shared" si="68"/>
        <v>-146839.81</v>
      </c>
      <c r="R98" s="61">
        <f t="shared" si="62"/>
        <v>0.28659126090305603</v>
      </c>
      <c r="S98" s="9">
        <f t="shared" ref="S98:T98" si="126">SUM(S99:S102)</f>
        <v>-5150.5</v>
      </c>
      <c r="T98" s="9">
        <f t="shared" si="126"/>
        <v>-45863.66</v>
      </c>
      <c r="U98" s="9">
        <f>SUM(U99:U102)</f>
        <v>-170080.3</v>
      </c>
      <c r="V98" s="12">
        <f t="shared" si="69"/>
        <v>-221094.46</v>
      </c>
      <c r="W98" s="40">
        <f t="shared" si="63"/>
        <v>0.43151608593119456</v>
      </c>
      <c r="X98" s="11">
        <f t="shared" si="64"/>
        <v>-478949.05</v>
      </c>
      <c r="Y98" s="73">
        <f t="shared" si="65"/>
        <v>0.93477791988304004</v>
      </c>
    </row>
    <row r="99" spans="1:25" ht="27.6" x14ac:dyDescent="0.3">
      <c r="A99" s="2" t="s">
        <v>191</v>
      </c>
      <c r="B99" s="2" t="s">
        <v>192</v>
      </c>
      <c r="C99" s="105">
        <v>-87500</v>
      </c>
      <c r="D99" s="11">
        <v>0</v>
      </c>
      <c r="E99" s="11">
        <f>-Fev!L271</f>
        <v>-6675</v>
      </c>
      <c r="F99" s="11">
        <f>-Mar!L280</f>
        <v>-4069.55</v>
      </c>
      <c r="G99" s="12">
        <f t="shared" si="66"/>
        <v>-10744.55</v>
      </c>
      <c r="H99" s="61">
        <f t="shared" si="60"/>
        <v>0.12279485714285714</v>
      </c>
      <c r="I99" s="11">
        <f>-Abr!L291</f>
        <v>0</v>
      </c>
      <c r="J99" s="11">
        <f>-Mai!P296</f>
        <v>0</v>
      </c>
      <c r="K99" s="11">
        <v>0</v>
      </c>
      <c r="L99" s="12">
        <f t="shared" si="67"/>
        <v>0</v>
      </c>
      <c r="M99" s="40">
        <f t="shared" si="61"/>
        <v>0</v>
      </c>
      <c r="N99" s="11">
        <f>-Jul!L290</f>
        <v>-13996</v>
      </c>
      <c r="O99" s="11">
        <f>-Ago!L292</f>
        <v>-34062.879999999997</v>
      </c>
      <c r="P99" s="11">
        <v>0</v>
      </c>
      <c r="Q99" s="12">
        <f t="shared" si="68"/>
        <v>-48058.879999999997</v>
      </c>
      <c r="R99" s="61">
        <f t="shared" si="62"/>
        <v>0.54924434285714285</v>
      </c>
      <c r="S99" s="11">
        <f>-Out!L317</f>
        <v>0</v>
      </c>
      <c r="T99" s="11">
        <f>-Nov!L318</f>
        <v>-7676</v>
      </c>
      <c r="U99" s="11">
        <f>-Dez!L321</f>
        <v>-27262.5</v>
      </c>
      <c r="V99" s="12">
        <f t="shared" si="69"/>
        <v>-34938.5</v>
      </c>
      <c r="W99" s="40">
        <f t="shared" si="63"/>
        <v>0.39929714285714285</v>
      </c>
      <c r="X99" s="11">
        <f t="shared" si="64"/>
        <v>-93741.93</v>
      </c>
      <c r="Y99" s="73">
        <f t="shared" si="65"/>
        <v>1.0713363428571427</v>
      </c>
    </row>
    <row r="100" spans="1:25" ht="27.6" x14ac:dyDescent="0.3">
      <c r="A100" s="2" t="s">
        <v>193</v>
      </c>
      <c r="B100" s="2" t="s">
        <v>194</v>
      </c>
      <c r="C100" s="105">
        <v>-19000</v>
      </c>
      <c r="D100" s="11">
        <v>0</v>
      </c>
      <c r="E100" s="11">
        <v>0</v>
      </c>
      <c r="F100" s="11">
        <v>0</v>
      </c>
      <c r="G100" s="12">
        <f t="shared" si="66"/>
        <v>0</v>
      </c>
      <c r="H100" s="61">
        <f t="shared" si="60"/>
        <v>0</v>
      </c>
      <c r="I100" s="11">
        <f>-Abr!L294</f>
        <v>-1000</v>
      </c>
      <c r="J100" s="11">
        <f>-Mai!P299</f>
        <v>0</v>
      </c>
      <c r="K100" s="11">
        <v>0</v>
      </c>
      <c r="L100" s="12">
        <f t="shared" si="67"/>
        <v>-1000</v>
      </c>
      <c r="M100" s="40">
        <f t="shared" si="61"/>
        <v>5.2631578947368418E-2</v>
      </c>
      <c r="N100" s="11">
        <v>0</v>
      </c>
      <c r="O100" s="11">
        <v>0</v>
      </c>
      <c r="P100" s="11">
        <v>0</v>
      </c>
      <c r="Q100" s="12">
        <f t="shared" si="68"/>
        <v>0</v>
      </c>
      <c r="R100" s="61">
        <f t="shared" si="62"/>
        <v>0</v>
      </c>
      <c r="S100" s="11">
        <f>-Out!L320</f>
        <v>-1500</v>
      </c>
      <c r="T100" s="11">
        <v>0</v>
      </c>
      <c r="U100" s="11">
        <f>-Dez!L324</f>
        <v>-1199.97</v>
      </c>
      <c r="V100" s="12">
        <f t="shared" si="69"/>
        <v>-2699.9700000000003</v>
      </c>
      <c r="W100" s="40">
        <f t="shared" si="63"/>
        <v>0.14210368421052633</v>
      </c>
      <c r="X100" s="11">
        <f t="shared" si="64"/>
        <v>-3699.9700000000003</v>
      </c>
      <c r="Y100" s="73">
        <f t="shared" si="65"/>
        <v>0.19473526315789474</v>
      </c>
    </row>
    <row r="101" spans="1:25" ht="27.6" x14ac:dyDescent="0.3">
      <c r="A101" s="2" t="s">
        <v>195</v>
      </c>
      <c r="B101" s="2" t="s">
        <v>196</v>
      </c>
      <c r="C101" s="105">
        <v>-5866.67</v>
      </c>
      <c r="D101" s="11">
        <v>0</v>
      </c>
      <c r="E101" s="11">
        <v>0</v>
      </c>
      <c r="F101" s="11">
        <v>0</v>
      </c>
      <c r="G101" s="12">
        <f t="shared" si="66"/>
        <v>0</v>
      </c>
      <c r="H101" s="61">
        <f t="shared" si="60"/>
        <v>0</v>
      </c>
      <c r="I101" s="11">
        <v>0</v>
      </c>
      <c r="J101" s="11">
        <v>0</v>
      </c>
      <c r="K101" s="11">
        <v>0</v>
      </c>
      <c r="L101" s="12">
        <f t="shared" si="67"/>
        <v>0</v>
      </c>
      <c r="M101" s="40">
        <f t="shared" si="61"/>
        <v>0</v>
      </c>
      <c r="N101" s="11">
        <v>0</v>
      </c>
      <c r="O101" s="11">
        <f>-Ago!L298</f>
        <v>-505.7</v>
      </c>
      <c r="P101" s="11">
        <f>-Set!L307</f>
        <v>-352</v>
      </c>
      <c r="Q101" s="12">
        <f t="shared" si="68"/>
        <v>-857.7</v>
      </c>
      <c r="R101" s="61">
        <f t="shared" si="62"/>
        <v>0.14619878056887467</v>
      </c>
      <c r="S101" s="11">
        <f>-Out!L323</f>
        <v>-832.2</v>
      </c>
      <c r="T101" s="11">
        <v>0</v>
      </c>
      <c r="U101" s="11">
        <v>0</v>
      </c>
      <c r="V101" s="12">
        <f t="shared" si="69"/>
        <v>-832.2</v>
      </c>
      <c r="W101" s="40">
        <f t="shared" si="63"/>
        <v>0.14185219212943628</v>
      </c>
      <c r="X101" s="11">
        <f t="shared" si="64"/>
        <v>-1689.9</v>
      </c>
      <c r="Y101" s="73">
        <f t="shared" si="65"/>
        <v>0.28805097269831098</v>
      </c>
    </row>
    <row r="102" spans="1:25" ht="27.6" x14ac:dyDescent="0.3">
      <c r="A102" s="2" t="s">
        <v>197</v>
      </c>
      <c r="B102" s="2" t="s">
        <v>198</v>
      </c>
      <c r="C102" s="105">
        <v>-400000</v>
      </c>
      <c r="D102" s="11">
        <f>-Jan!K264</f>
        <v>-11109.87</v>
      </c>
      <c r="E102" s="11">
        <f>-Fev!L274-75898</f>
        <v>-80077.58</v>
      </c>
      <c r="F102" s="11">
        <f>-Mar!L283-795</f>
        <v>-4768.2800000000007</v>
      </c>
      <c r="G102" s="12">
        <f>SUM(D102:F102)</f>
        <v>-95955.73</v>
      </c>
      <c r="H102" s="61">
        <f t="shared" si="60"/>
        <v>0.23988932499999999</v>
      </c>
      <c r="I102" s="11">
        <f>-Abr!L297</f>
        <v>-1104.83</v>
      </c>
      <c r="J102" s="11">
        <f>-Mai!P302</f>
        <v>-1104.83</v>
      </c>
      <c r="K102" s="11">
        <f>-Jun!L301</f>
        <v>-1104.8399999999999</v>
      </c>
      <c r="L102" s="12">
        <f t="shared" si="67"/>
        <v>-3314.5</v>
      </c>
      <c r="M102" s="40">
        <f t="shared" si="61"/>
        <v>8.2862500000000002E-3</v>
      </c>
      <c r="N102" s="11">
        <f>-Jul!L296-490</f>
        <v>-1594.83</v>
      </c>
      <c r="O102" s="11">
        <f>-Ago!L301-1095.32</f>
        <v>-2200.16</v>
      </c>
      <c r="P102" s="11">
        <f>-Set!L310-52854.33-29339.39</f>
        <v>-94128.24</v>
      </c>
      <c r="Q102" s="12">
        <f t="shared" si="68"/>
        <v>-97923.23000000001</v>
      </c>
      <c r="R102" s="61">
        <f t="shared" si="62"/>
        <v>0.24480807500000001</v>
      </c>
      <c r="S102" s="11">
        <f>-Out!L326</f>
        <v>-2818.2999999999997</v>
      </c>
      <c r="T102" s="11">
        <f>-Nov!L327-33750</f>
        <v>-38187.660000000003</v>
      </c>
      <c r="U102" s="11">
        <f>-Dez!L330-130584</f>
        <v>-141617.82999999999</v>
      </c>
      <c r="V102" s="12">
        <f t="shared" si="69"/>
        <v>-182623.78999999998</v>
      </c>
      <c r="W102" s="40">
        <f t="shared" si="63"/>
        <v>0.45655947499999994</v>
      </c>
      <c r="X102" s="11">
        <f t="shared" si="64"/>
        <v>-379817.25</v>
      </c>
      <c r="Y102" s="73">
        <f t="shared" si="65"/>
        <v>0.94954312500000004</v>
      </c>
    </row>
    <row r="103" spans="1:25" x14ac:dyDescent="0.3">
      <c r="A103" s="39" t="s">
        <v>199</v>
      </c>
      <c r="B103" s="39" t="s">
        <v>200</v>
      </c>
      <c r="C103" s="104">
        <f t="shared" ref="C103:F103" si="127">SUM(C104:C111)</f>
        <v>-3936269.02</v>
      </c>
      <c r="D103" s="9">
        <f t="shared" si="127"/>
        <v>-33668.67</v>
      </c>
      <c r="E103" s="9">
        <f t="shared" si="127"/>
        <v>-97704.52</v>
      </c>
      <c r="F103" s="9">
        <f t="shared" si="127"/>
        <v>-286398.21999999997</v>
      </c>
      <c r="G103" s="12">
        <f>SUM(D103:F103)</f>
        <v>-417771.41</v>
      </c>
      <c r="H103" s="61">
        <f t="shared" si="60"/>
        <v>0.10613385616616214</v>
      </c>
      <c r="I103" s="9">
        <f t="shared" ref="I103:K103" si="128">SUM(I104:I111)</f>
        <v>-34025</v>
      </c>
      <c r="J103" s="9">
        <f t="shared" si="128"/>
        <v>-70760</v>
      </c>
      <c r="K103" s="9">
        <f t="shared" si="128"/>
        <v>-16926.25</v>
      </c>
      <c r="L103" s="12">
        <f t="shared" si="67"/>
        <v>-121711.25</v>
      </c>
      <c r="M103" s="40">
        <f t="shared" si="61"/>
        <v>3.0920460309392165E-2</v>
      </c>
      <c r="N103" s="9">
        <f>SUM(N104:N111)</f>
        <v>-19376.25</v>
      </c>
      <c r="O103" s="9">
        <f t="shared" ref="O103:P103" si="129">SUM(O104:O111)</f>
        <v>-419339.65</v>
      </c>
      <c r="P103" s="9">
        <f t="shared" si="129"/>
        <v>-773620.23</v>
      </c>
      <c r="Q103" s="12">
        <f t="shared" si="68"/>
        <v>-1212336.1299999999</v>
      </c>
      <c r="R103" s="61">
        <f t="shared" si="62"/>
        <v>0.30799117739163057</v>
      </c>
      <c r="S103" s="9">
        <f t="shared" ref="S103:U103" si="130">SUM(S104:S111)</f>
        <v>-196419.85</v>
      </c>
      <c r="T103" s="9">
        <f t="shared" si="130"/>
        <v>-178194.78</v>
      </c>
      <c r="U103" s="9">
        <f t="shared" si="130"/>
        <v>-821494.35</v>
      </c>
      <c r="V103" s="12">
        <f t="shared" si="69"/>
        <v>-1196108.98</v>
      </c>
      <c r="W103" s="40">
        <f t="shared" si="63"/>
        <v>0.3038687076321831</v>
      </c>
      <c r="X103" s="11">
        <f t="shared" si="64"/>
        <v>-2947927.7699999996</v>
      </c>
      <c r="Y103" s="73">
        <f t="shared" si="65"/>
        <v>0.74891420149936794</v>
      </c>
    </row>
    <row r="104" spans="1:25" ht="27.6" x14ac:dyDescent="0.3">
      <c r="A104" s="2" t="s">
        <v>201</v>
      </c>
      <c r="B104" s="2" t="s">
        <v>202</v>
      </c>
      <c r="C104" s="105">
        <v>-325000</v>
      </c>
      <c r="D104" s="11">
        <f>-Jan!K281</f>
        <v>-566</v>
      </c>
      <c r="E104" s="11">
        <f>-Fev!L291</f>
        <v>0</v>
      </c>
      <c r="F104" s="11">
        <f>-Mar!L302</f>
        <v>-5000</v>
      </c>
      <c r="G104" s="12">
        <f t="shared" si="66"/>
        <v>-5566</v>
      </c>
      <c r="H104" s="61">
        <f t="shared" si="60"/>
        <v>1.7126153846153847E-2</v>
      </c>
      <c r="I104" s="11">
        <f>-Abr!L316</f>
        <v>-8500</v>
      </c>
      <c r="J104" s="11">
        <f>-Mai!P321</f>
        <v>-8500</v>
      </c>
      <c r="K104" s="11">
        <f>-Jun!L320</f>
        <v>-8500</v>
      </c>
      <c r="L104" s="12">
        <f t="shared" si="67"/>
        <v>-25500</v>
      </c>
      <c r="M104" s="40">
        <f t="shared" si="61"/>
        <v>7.8461538461538458E-2</v>
      </c>
      <c r="N104" s="11">
        <f>-Jul!L315</f>
        <v>-8500</v>
      </c>
      <c r="O104" s="11">
        <f>-Ago!L324</f>
        <v>-8500</v>
      </c>
      <c r="P104" s="11">
        <f>-Set!L334</f>
        <v>-20446</v>
      </c>
      <c r="Q104" s="12">
        <f t="shared" si="68"/>
        <v>-37446</v>
      </c>
      <c r="R104" s="61">
        <f t="shared" si="62"/>
        <v>0.11521846153846153</v>
      </c>
      <c r="S104" s="11">
        <f>-Out!L350</f>
        <v>-24570.9</v>
      </c>
      <c r="T104" s="11">
        <f>-Nov!L352</f>
        <v>-36669.410000000003</v>
      </c>
      <c r="U104" s="11">
        <f>-Dez!L355</f>
        <v>-11152.31</v>
      </c>
      <c r="V104" s="12">
        <f t="shared" si="69"/>
        <v>-72392.62000000001</v>
      </c>
      <c r="W104" s="40">
        <f t="shared" si="63"/>
        <v>0.22274652307692311</v>
      </c>
      <c r="X104" s="11">
        <f t="shared" si="64"/>
        <v>-140904.62</v>
      </c>
      <c r="Y104" s="73">
        <f t="shared" si="65"/>
        <v>0.43355267692307692</v>
      </c>
    </row>
    <row r="105" spans="1:25" ht="27.6" x14ac:dyDescent="0.3">
      <c r="A105" s="2" t="s">
        <v>203</v>
      </c>
      <c r="B105" s="2" t="s">
        <v>204</v>
      </c>
      <c r="C105" s="105">
        <v>-325000</v>
      </c>
      <c r="D105" s="11">
        <f>-Jan!K284-Jan!K288-Jan!K290-Jan!K291</f>
        <v>-7194.11</v>
      </c>
      <c r="E105" s="11">
        <f>-Fev!L294-Fev!L298-Fev!L299-Fev!L301-Fev!L302</f>
        <v>-16337.15</v>
      </c>
      <c r="F105" s="11">
        <f>-Mar!L305-Mar!L309-Mar!L310-Mar!L312</f>
        <v>-19233.54</v>
      </c>
      <c r="G105" s="12">
        <f t="shared" ref="G105:G114" si="131">SUM(D105:F105)</f>
        <v>-42764.800000000003</v>
      </c>
      <c r="H105" s="61">
        <f t="shared" si="60"/>
        <v>0.13158400000000001</v>
      </c>
      <c r="I105" s="11">
        <f>-Abr!L319</f>
        <v>-4840</v>
      </c>
      <c r="J105" s="11">
        <v>0</v>
      </c>
      <c r="K105" s="11">
        <v>0</v>
      </c>
      <c r="L105" s="12">
        <f t="shared" si="67"/>
        <v>-4840</v>
      </c>
      <c r="M105" s="40">
        <f t="shared" si="61"/>
        <v>1.4892307692307693E-2</v>
      </c>
      <c r="N105" s="11">
        <v>0</v>
      </c>
      <c r="O105" s="11">
        <f>-Ago!L331-Ago!L334</f>
        <v>-2589.6999999999998</v>
      </c>
      <c r="P105" s="11">
        <f>-Set!L340</f>
        <v>-30121.119999999999</v>
      </c>
      <c r="Q105" s="12">
        <f t="shared" si="68"/>
        <v>-32710.82</v>
      </c>
      <c r="R105" s="61">
        <f t="shared" si="62"/>
        <v>0.10064867692307693</v>
      </c>
      <c r="S105" s="11">
        <f>-Out!L353-Out!L357-Out!L364</f>
        <v>-43234.9</v>
      </c>
      <c r="T105" s="11">
        <f>-Nov!L355-Nov!L359-Nov!L364-Nov!L366</f>
        <v>-45590.119999999995</v>
      </c>
      <c r="U105" s="11">
        <f>-Dez!L358-Dez!L366-Dez!L367-Dez!L369</f>
        <v>-93376.41</v>
      </c>
      <c r="V105" s="12">
        <f t="shared" si="69"/>
        <v>-182201.43</v>
      </c>
      <c r="W105" s="40">
        <f t="shared" si="63"/>
        <v>0.56061978461538464</v>
      </c>
      <c r="X105" s="11">
        <f t="shared" si="64"/>
        <v>-262517.05</v>
      </c>
      <c r="Y105" s="73">
        <f t="shared" si="65"/>
        <v>0.80774476923076921</v>
      </c>
    </row>
    <row r="106" spans="1:25" ht="27.6" x14ac:dyDescent="0.3">
      <c r="A106" s="2" t="s">
        <v>205</v>
      </c>
      <c r="B106" s="2" t="s">
        <v>206</v>
      </c>
      <c r="C106" s="105">
        <v>-704869.02</v>
      </c>
      <c r="D106" s="11">
        <f>-Jan!K289</f>
        <v>-4741.3999999999996</v>
      </c>
      <c r="E106" s="11">
        <f>-Fev!L300</f>
        <v>-59068.4</v>
      </c>
      <c r="F106" s="11">
        <f>-Mar!L311</f>
        <v>-60023.9</v>
      </c>
      <c r="G106" s="12">
        <f t="shared" si="131"/>
        <v>-123833.70000000001</v>
      </c>
      <c r="H106" s="61">
        <f t="shared" si="60"/>
        <v>0.17568327800816103</v>
      </c>
      <c r="I106" s="11">
        <v>0</v>
      </c>
      <c r="J106" s="11">
        <v>0</v>
      </c>
      <c r="K106" s="11">
        <v>0</v>
      </c>
      <c r="L106" s="12">
        <f t="shared" si="67"/>
        <v>0</v>
      </c>
      <c r="M106" s="40">
        <f t="shared" si="61"/>
        <v>0</v>
      </c>
      <c r="N106" s="11">
        <v>0</v>
      </c>
      <c r="O106" s="11">
        <v>0</v>
      </c>
      <c r="P106" s="11">
        <v>0</v>
      </c>
      <c r="Q106" s="12">
        <f t="shared" si="68"/>
        <v>0</v>
      </c>
      <c r="R106" s="61">
        <f t="shared" si="62"/>
        <v>0</v>
      </c>
      <c r="S106" s="11">
        <f>-Out!L363</f>
        <v>-13267.8</v>
      </c>
      <c r="T106" s="11">
        <f>-Nov!L365</f>
        <v>-3276</v>
      </c>
      <c r="U106" s="11">
        <v>0</v>
      </c>
      <c r="V106" s="12">
        <f t="shared" si="69"/>
        <v>-16543.8</v>
      </c>
      <c r="W106" s="40">
        <f t="shared" si="63"/>
        <v>2.3470743543247224E-2</v>
      </c>
      <c r="X106" s="11">
        <f t="shared" si="64"/>
        <v>-140377.5</v>
      </c>
      <c r="Y106" s="73">
        <f t="shared" si="65"/>
        <v>0.19915402155140824</v>
      </c>
    </row>
    <row r="107" spans="1:25" ht="27.6" x14ac:dyDescent="0.3">
      <c r="A107" s="2" t="s">
        <v>207</v>
      </c>
      <c r="B107" s="2" t="s">
        <v>208</v>
      </c>
      <c r="C107" s="105">
        <v>-21150</v>
      </c>
      <c r="D107" s="11">
        <v>0</v>
      </c>
      <c r="E107" s="11">
        <f>-Fev!L303</f>
        <v>-533.28</v>
      </c>
      <c r="F107" s="11">
        <f>-Mar!L315</f>
        <v>-1777.6</v>
      </c>
      <c r="G107" s="12">
        <f t="shared" si="131"/>
        <v>-2310.88</v>
      </c>
      <c r="H107" s="61">
        <f t="shared" si="60"/>
        <v>0.10926146572104019</v>
      </c>
      <c r="I107" s="11">
        <v>0</v>
      </c>
      <c r="J107" s="11">
        <v>0</v>
      </c>
      <c r="K107" s="11">
        <v>0</v>
      </c>
      <c r="L107" s="12">
        <f>SUM(I107:K107)</f>
        <v>0</v>
      </c>
      <c r="M107" s="40">
        <f t="shared" si="61"/>
        <v>0</v>
      </c>
      <c r="N107" s="11">
        <v>0</v>
      </c>
      <c r="O107" s="11">
        <v>0</v>
      </c>
      <c r="P107" s="11">
        <v>0</v>
      </c>
      <c r="Q107" s="12">
        <f t="shared" si="68"/>
        <v>0</v>
      </c>
      <c r="R107" s="61">
        <f t="shared" si="62"/>
        <v>0</v>
      </c>
      <c r="S107" s="43">
        <v>0</v>
      </c>
      <c r="T107" s="11">
        <v>0</v>
      </c>
      <c r="U107" s="11">
        <v>0</v>
      </c>
      <c r="V107" s="12">
        <f t="shared" si="69"/>
        <v>0</v>
      </c>
      <c r="W107" s="40">
        <f t="shared" si="63"/>
        <v>0</v>
      </c>
      <c r="X107" s="11">
        <f t="shared" si="64"/>
        <v>-2310.88</v>
      </c>
      <c r="Y107" s="73">
        <f t="shared" si="65"/>
        <v>0.10926146572104019</v>
      </c>
    </row>
    <row r="108" spans="1:25" ht="27.6" x14ac:dyDescent="0.3">
      <c r="A108" s="2" t="s">
        <v>209</v>
      </c>
      <c r="B108" s="2" t="s">
        <v>210</v>
      </c>
      <c r="C108" s="105">
        <v>-68250</v>
      </c>
      <c r="D108" s="11">
        <v>0</v>
      </c>
      <c r="E108" s="11">
        <v>0</v>
      </c>
      <c r="F108" s="11">
        <f>-Mar!L314</f>
        <v>-3150</v>
      </c>
      <c r="G108" s="12">
        <f t="shared" si="131"/>
        <v>-3150</v>
      </c>
      <c r="H108" s="61">
        <f t="shared" si="60"/>
        <v>4.6153846153846156E-2</v>
      </c>
      <c r="I108" s="11">
        <f>-Abr!L328</f>
        <v>-9450</v>
      </c>
      <c r="J108" s="11">
        <v>0</v>
      </c>
      <c r="K108" s="11">
        <v>0</v>
      </c>
      <c r="L108" s="12">
        <f t="shared" si="67"/>
        <v>-9450</v>
      </c>
      <c r="M108" s="40">
        <f t="shared" si="61"/>
        <v>0.13846153846153847</v>
      </c>
      <c r="N108" s="11">
        <v>0</v>
      </c>
      <c r="O108" s="11">
        <v>0</v>
      </c>
      <c r="P108" s="11">
        <v>0</v>
      </c>
      <c r="Q108" s="12">
        <f t="shared" si="68"/>
        <v>0</v>
      </c>
      <c r="R108" s="61">
        <f t="shared" si="62"/>
        <v>0</v>
      </c>
      <c r="S108" s="11">
        <v>0</v>
      </c>
      <c r="T108" s="11">
        <v>0</v>
      </c>
      <c r="U108" s="11">
        <v>0</v>
      </c>
      <c r="V108" s="12">
        <f t="shared" si="69"/>
        <v>0</v>
      </c>
      <c r="W108" s="40">
        <f t="shared" si="63"/>
        <v>0</v>
      </c>
      <c r="X108" s="11">
        <f t="shared" si="64"/>
        <v>-12600</v>
      </c>
      <c r="Y108" s="73">
        <f t="shared" si="65"/>
        <v>0.18461538461538463</v>
      </c>
    </row>
    <row r="109" spans="1:25" ht="27.6" x14ac:dyDescent="0.3">
      <c r="A109" s="2" t="s">
        <v>211</v>
      </c>
      <c r="B109" s="2" t="s">
        <v>212</v>
      </c>
      <c r="C109" s="105">
        <v>0</v>
      </c>
      <c r="D109" s="11">
        <v>0</v>
      </c>
      <c r="E109" s="11">
        <v>0</v>
      </c>
      <c r="F109" s="11">
        <v>0</v>
      </c>
      <c r="G109" s="12">
        <f t="shared" si="131"/>
        <v>0</v>
      </c>
      <c r="H109" s="61" t="str">
        <f t="shared" si="60"/>
        <v>-</v>
      </c>
      <c r="I109" s="11">
        <v>0</v>
      </c>
      <c r="J109" s="11">
        <v>0</v>
      </c>
      <c r="K109" s="11">
        <v>0</v>
      </c>
      <c r="L109" s="12">
        <f t="shared" si="67"/>
        <v>0</v>
      </c>
      <c r="M109" s="40" t="str">
        <f t="shared" si="61"/>
        <v>-</v>
      </c>
      <c r="N109" s="11">
        <v>0</v>
      </c>
      <c r="O109" s="11">
        <v>0</v>
      </c>
      <c r="P109" s="11">
        <v>0</v>
      </c>
      <c r="Q109" s="12">
        <f t="shared" si="68"/>
        <v>0</v>
      </c>
      <c r="R109" s="61" t="str">
        <f t="shared" si="62"/>
        <v>-</v>
      </c>
      <c r="S109" s="11">
        <v>0</v>
      </c>
      <c r="T109" s="11">
        <v>0</v>
      </c>
      <c r="U109" s="11">
        <v>0</v>
      </c>
      <c r="V109" s="12">
        <f t="shared" si="69"/>
        <v>0</v>
      </c>
      <c r="W109" s="40" t="str">
        <f t="shared" si="63"/>
        <v>-</v>
      </c>
      <c r="X109" s="11">
        <f t="shared" si="64"/>
        <v>0</v>
      </c>
      <c r="Y109" s="73" t="str">
        <f t="shared" si="65"/>
        <v>-</v>
      </c>
    </row>
    <row r="110" spans="1:25" ht="27.6" x14ac:dyDescent="0.3">
      <c r="A110" s="2" t="s">
        <v>213</v>
      </c>
      <c r="B110" s="2" t="s">
        <v>214</v>
      </c>
      <c r="C110" s="105">
        <v>-45000</v>
      </c>
      <c r="D110" s="11">
        <v>0</v>
      </c>
      <c r="E110" s="11">
        <v>0</v>
      </c>
      <c r="F110" s="11">
        <v>0</v>
      </c>
      <c r="G110" s="12">
        <f t="shared" si="131"/>
        <v>0</v>
      </c>
      <c r="H110" s="61">
        <f t="shared" ref="H110:H132" si="132">IF(C110=0,"-",G110/C110)</f>
        <v>0</v>
      </c>
      <c r="I110" s="11">
        <v>0</v>
      </c>
      <c r="J110" s="11">
        <v>0</v>
      </c>
      <c r="K110" s="11">
        <v>0</v>
      </c>
      <c r="L110" s="12">
        <f t="shared" si="67"/>
        <v>0</v>
      </c>
      <c r="M110" s="40">
        <f t="shared" ref="M110:M132" si="133">IF(C110=0,"-",L110/C110)</f>
        <v>0</v>
      </c>
      <c r="N110" s="11">
        <v>0</v>
      </c>
      <c r="O110" s="11">
        <v>0</v>
      </c>
      <c r="P110" s="11">
        <v>0</v>
      </c>
      <c r="Q110" s="12">
        <f t="shared" si="68"/>
        <v>0</v>
      </c>
      <c r="R110" s="61">
        <f t="shared" ref="R110:R132" si="134">IF(C110=0,"-",Q110/C110)</f>
        <v>0</v>
      </c>
      <c r="S110" s="11">
        <f>-Out!L367</f>
        <v>-1200</v>
      </c>
      <c r="T110" s="11">
        <f>-Nov!L369</f>
        <v>-3000</v>
      </c>
      <c r="U110" s="11">
        <f>-Dez!L372</f>
        <v>-5999.9299999999994</v>
      </c>
      <c r="V110" s="12">
        <f t="shared" si="69"/>
        <v>-10199.93</v>
      </c>
      <c r="W110" s="40">
        <f t="shared" ref="W110:W132" si="135">IF(C110=0,"-",V110/C110)</f>
        <v>0.22666511111111112</v>
      </c>
      <c r="X110" s="11">
        <f t="shared" ref="X110:X131" si="136">G110+L110+Q110+V110</f>
        <v>-10199.93</v>
      </c>
      <c r="Y110" s="73">
        <f t="shared" ref="Y110:Y132" si="137">IF(C110=0,"-",X110/C110)</f>
        <v>0.22666511111111112</v>
      </c>
    </row>
    <row r="111" spans="1:25" ht="27.6" x14ac:dyDescent="0.3">
      <c r="A111" s="2" t="s">
        <v>215</v>
      </c>
      <c r="B111" s="2" t="s">
        <v>198</v>
      </c>
      <c r="C111" s="105">
        <v>-2447000</v>
      </c>
      <c r="D111" s="11">
        <f>-Jan!K293-7772.16</f>
        <v>-21167.16</v>
      </c>
      <c r="E111" s="11">
        <f>-Fev!L305-5547.6</f>
        <v>-21765.690000000002</v>
      </c>
      <c r="F111" s="11">
        <f>-Mar!L317-172204.68</f>
        <v>-197213.18</v>
      </c>
      <c r="G111" s="12">
        <f t="shared" si="131"/>
        <v>-240146.03</v>
      </c>
      <c r="H111" s="61">
        <f t="shared" si="132"/>
        <v>9.8138957907642016E-2</v>
      </c>
      <c r="I111" s="11">
        <f>-Abr!L331</f>
        <v>-11235</v>
      </c>
      <c r="J111" s="11">
        <f>-Mai!P336-51025</f>
        <v>-62260</v>
      </c>
      <c r="K111" s="11">
        <f>-Jun!L335</f>
        <v>-8426.25</v>
      </c>
      <c r="L111" s="12">
        <f t="shared" ref="L111:L132" si="138">SUM(I111:K111)</f>
        <v>-81921.25</v>
      </c>
      <c r="M111" s="40">
        <f t="shared" si="133"/>
        <v>3.3478238659583166E-2</v>
      </c>
      <c r="N111" s="11">
        <f>-Jul!L330-2450</f>
        <v>-10876.25</v>
      </c>
      <c r="O111" s="11">
        <f>-Ago!L339-392042</f>
        <v>-408249.95</v>
      </c>
      <c r="P111" s="11">
        <f>-Set!L349-641042.48</f>
        <v>-723053.11</v>
      </c>
      <c r="Q111" s="12">
        <f t="shared" ref="Q111:Q131" si="139">SUM(N111:P111)</f>
        <v>-1142179.31</v>
      </c>
      <c r="R111" s="61">
        <f t="shared" si="134"/>
        <v>0.46676718839395182</v>
      </c>
      <c r="S111" s="11">
        <f>-Out!L370-140640</f>
        <v>-114146.25</v>
      </c>
      <c r="T111" s="11">
        <f>-Nov!L372-71153</f>
        <v>-89659.25</v>
      </c>
      <c r="U111" s="11">
        <f>-Dez!L375-664793.7</f>
        <v>-710965.7</v>
      </c>
      <c r="V111" s="12">
        <f t="shared" ref="V111:V131" si="140">SUM(S111:U111)</f>
        <v>-914771.2</v>
      </c>
      <c r="W111" s="40">
        <f t="shared" si="135"/>
        <v>0.37383375561912546</v>
      </c>
      <c r="X111" s="11">
        <f t="shared" si="136"/>
        <v>-2379017.79</v>
      </c>
      <c r="Y111" s="73">
        <f t="shared" si="137"/>
        <v>0.97221814058030243</v>
      </c>
    </row>
    <row r="112" spans="1:25" x14ac:dyDescent="0.3">
      <c r="A112" s="39" t="s">
        <v>216</v>
      </c>
      <c r="B112" s="39" t="s">
        <v>217</v>
      </c>
      <c r="C112" s="104">
        <f>SUM(C113:C121)</f>
        <v>-1488707.0899999999</v>
      </c>
      <c r="D112" s="9">
        <f t="shared" ref="D112:F112" si="141">SUM(D113:D121)</f>
        <v>-9336.41</v>
      </c>
      <c r="E112" s="9">
        <f t="shared" si="141"/>
        <v>-16325.619999999999</v>
      </c>
      <c r="F112" s="9">
        <f t="shared" si="141"/>
        <v>-71071.7</v>
      </c>
      <c r="G112" s="12">
        <f t="shared" si="131"/>
        <v>-96733.73</v>
      </c>
      <c r="H112" s="61">
        <f t="shared" si="132"/>
        <v>6.497834977060532E-2</v>
      </c>
      <c r="I112" s="9">
        <f t="shared" ref="I112:K112" si="142">SUM(I113:I121)</f>
        <v>-37986.520000000004</v>
      </c>
      <c r="J112" s="9">
        <f t="shared" si="142"/>
        <v>-10566.98</v>
      </c>
      <c r="K112" s="9">
        <f t="shared" si="142"/>
        <v>-17679.91</v>
      </c>
      <c r="L112" s="12">
        <f t="shared" si="138"/>
        <v>-66233.41</v>
      </c>
      <c r="M112" s="40">
        <f t="shared" si="133"/>
        <v>4.4490558582615476E-2</v>
      </c>
      <c r="N112" s="9">
        <f t="shared" ref="N112:P112" si="143">SUM(N113:N121)</f>
        <v>-13238.45</v>
      </c>
      <c r="O112" s="9">
        <f t="shared" si="143"/>
        <v>-47690.61</v>
      </c>
      <c r="P112" s="9">
        <f t="shared" si="143"/>
        <v>-16705.12</v>
      </c>
      <c r="Q112" s="12">
        <f t="shared" si="139"/>
        <v>-77634.179999999993</v>
      </c>
      <c r="R112" s="61">
        <f t="shared" si="134"/>
        <v>5.2148727255675258E-2</v>
      </c>
      <c r="S112" s="9">
        <f t="shared" ref="S112:U112" si="144">SUM(S113:S121)</f>
        <v>-108633.08</v>
      </c>
      <c r="T112" s="9">
        <f t="shared" si="144"/>
        <v>-92468.61</v>
      </c>
      <c r="U112" s="9">
        <f t="shared" si="144"/>
        <v>-94048.77</v>
      </c>
      <c r="V112" s="12">
        <f t="shared" si="140"/>
        <v>-295150.46000000002</v>
      </c>
      <c r="W112" s="40">
        <f t="shared" si="135"/>
        <v>0.19825959181802516</v>
      </c>
      <c r="X112" s="11">
        <f t="shared" si="136"/>
        <v>-535751.78</v>
      </c>
      <c r="Y112" s="73">
        <f t="shared" si="137"/>
        <v>0.35987722742692124</v>
      </c>
    </row>
    <row r="113" spans="1:25" ht="27.6" x14ac:dyDescent="0.3">
      <c r="A113" s="2" t="s">
        <v>218</v>
      </c>
      <c r="B113" s="2" t="s">
        <v>219</v>
      </c>
      <c r="C113" s="105">
        <v>-105798.19</v>
      </c>
      <c r="D113" s="11">
        <f>-Jan!K276</f>
        <v>-1987.68</v>
      </c>
      <c r="E113" s="11">
        <f>-Fev!L286</f>
        <v>-5365.62</v>
      </c>
      <c r="F113" s="11">
        <f>-Mar!L297</f>
        <v>-2197.4499999999998</v>
      </c>
      <c r="G113" s="12">
        <f t="shared" si="131"/>
        <v>-9550.75</v>
      </c>
      <c r="H113" s="61">
        <f t="shared" si="132"/>
        <v>9.027328350324329E-2</v>
      </c>
      <c r="I113" s="11">
        <f>-Abr!L311</f>
        <v>48.48</v>
      </c>
      <c r="J113" s="11">
        <f>-Mai!P316</f>
        <v>0</v>
      </c>
      <c r="K113" s="11">
        <v>0</v>
      </c>
      <c r="L113" s="12">
        <f t="shared" si="138"/>
        <v>48.48</v>
      </c>
      <c r="M113" s="40">
        <f t="shared" si="133"/>
        <v>-4.5823090168177732E-4</v>
      </c>
      <c r="N113" s="11">
        <v>0</v>
      </c>
      <c r="O113" s="11">
        <v>0</v>
      </c>
      <c r="P113" s="11">
        <v>0</v>
      </c>
      <c r="Q113" s="12">
        <f t="shared" si="139"/>
        <v>0</v>
      </c>
      <c r="R113" s="61">
        <f t="shared" si="134"/>
        <v>0</v>
      </c>
      <c r="S113" s="11">
        <v>0</v>
      </c>
      <c r="T113" s="11">
        <v>0</v>
      </c>
      <c r="U113" s="11">
        <v>0</v>
      </c>
      <c r="V113" s="12">
        <f t="shared" si="140"/>
        <v>0</v>
      </c>
      <c r="W113" s="40">
        <f t="shared" si="135"/>
        <v>0</v>
      </c>
      <c r="X113" s="11">
        <f t="shared" si="136"/>
        <v>-9502.27</v>
      </c>
      <c r="Y113" s="73">
        <f t="shared" si="137"/>
        <v>8.9815052601561529E-2</v>
      </c>
    </row>
    <row r="114" spans="1:25" ht="27.6" x14ac:dyDescent="0.3">
      <c r="A114" s="2" t="s">
        <v>220</v>
      </c>
      <c r="B114" s="2" t="s">
        <v>221</v>
      </c>
      <c r="C114" s="105">
        <v>-345642.25</v>
      </c>
      <c r="D114" s="11">
        <f>-Jan!K275</f>
        <v>-6199.99</v>
      </c>
      <c r="E114" s="11">
        <f>-Fev!L285</f>
        <v>-10960</v>
      </c>
      <c r="F114" s="11">
        <f>-Mar!L296</f>
        <v>-20428.22</v>
      </c>
      <c r="G114" s="12">
        <f t="shared" si="131"/>
        <v>-37588.21</v>
      </c>
      <c r="H114" s="61">
        <f t="shared" si="132"/>
        <v>0.10874888703565608</v>
      </c>
      <c r="I114" s="11">
        <f>-Abr!L310</f>
        <v>-15875.01</v>
      </c>
      <c r="J114" s="11">
        <f>-Mai!P315</f>
        <v>0</v>
      </c>
      <c r="K114" s="11">
        <v>0</v>
      </c>
      <c r="L114" s="12">
        <f t="shared" si="138"/>
        <v>-15875.01</v>
      </c>
      <c r="M114" s="40">
        <f t="shared" si="133"/>
        <v>4.5929020540746969E-2</v>
      </c>
      <c r="N114" s="11">
        <v>0</v>
      </c>
      <c r="O114" s="11">
        <v>0</v>
      </c>
      <c r="P114" s="11">
        <v>0</v>
      </c>
      <c r="Q114" s="12">
        <f t="shared" si="139"/>
        <v>0</v>
      </c>
      <c r="R114" s="61">
        <f t="shared" si="134"/>
        <v>0</v>
      </c>
      <c r="S114" s="11">
        <v>0</v>
      </c>
      <c r="T114" s="11">
        <v>0</v>
      </c>
      <c r="U114" s="11">
        <v>0</v>
      </c>
      <c r="V114" s="12">
        <f t="shared" si="140"/>
        <v>0</v>
      </c>
      <c r="W114" s="40">
        <f t="shared" si="135"/>
        <v>0</v>
      </c>
      <c r="X114" s="11">
        <f t="shared" si="136"/>
        <v>-53463.22</v>
      </c>
      <c r="Y114" s="73">
        <f t="shared" si="137"/>
        <v>0.15467790757640307</v>
      </c>
    </row>
    <row r="115" spans="1:25" ht="27.6" x14ac:dyDescent="0.3">
      <c r="A115" s="2" t="s">
        <v>222</v>
      </c>
      <c r="B115" s="2" t="s">
        <v>223</v>
      </c>
      <c r="C115" s="105">
        <v>0</v>
      </c>
      <c r="D115" s="11">
        <v>0</v>
      </c>
      <c r="E115" s="11">
        <v>0</v>
      </c>
      <c r="F115" s="11">
        <v>0</v>
      </c>
      <c r="G115" s="12">
        <f t="shared" ref="G115:G131" si="145">SUM(D115:F115)</f>
        <v>0</v>
      </c>
      <c r="H115" s="61" t="str">
        <f t="shared" si="132"/>
        <v>-</v>
      </c>
      <c r="I115" s="11">
        <v>0</v>
      </c>
      <c r="J115" s="11">
        <v>0</v>
      </c>
      <c r="K115" s="11">
        <v>0</v>
      </c>
      <c r="L115" s="12">
        <f t="shared" si="138"/>
        <v>0</v>
      </c>
      <c r="M115" s="40" t="str">
        <f t="shared" si="133"/>
        <v>-</v>
      </c>
      <c r="N115" s="11">
        <v>0</v>
      </c>
      <c r="O115" s="11">
        <v>0</v>
      </c>
      <c r="P115" s="11">
        <v>0</v>
      </c>
      <c r="Q115" s="12">
        <f t="shared" si="139"/>
        <v>0</v>
      </c>
      <c r="R115" s="61" t="str">
        <f t="shared" si="134"/>
        <v>-</v>
      </c>
      <c r="S115" s="11">
        <v>0</v>
      </c>
      <c r="T115" s="11">
        <v>0</v>
      </c>
      <c r="U115" s="11">
        <v>0</v>
      </c>
      <c r="V115" s="12">
        <f t="shared" si="140"/>
        <v>0</v>
      </c>
      <c r="W115" s="40" t="str">
        <f t="shared" si="135"/>
        <v>-</v>
      </c>
      <c r="X115" s="11">
        <f t="shared" si="136"/>
        <v>0</v>
      </c>
      <c r="Y115" s="73" t="str">
        <f t="shared" si="137"/>
        <v>-</v>
      </c>
    </row>
    <row r="116" spans="1:25" ht="27.6" x14ac:dyDescent="0.3">
      <c r="A116" s="2" t="s">
        <v>224</v>
      </c>
      <c r="B116" s="2" t="s">
        <v>225</v>
      </c>
      <c r="C116" s="105">
        <v>0</v>
      </c>
      <c r="D116" s="11">
        <v>0</v>
      </c>
      <c r="E116" s="11">
        <v>0</v>
      </c>
      <c r="F116" s="11">
        <v>0</v>
      </c>
      <c r="G116" s="12">
        <f t="shared" si="145"/>
        <v>0</v>
      </c>
      <c r="H116" s="61" t="str">
        <f t="shared" si="132"/>
        <v>-</v>
      </c>
      <c r="I116" s="11">
        <v>0</v>
      </c>
      <c r="J116" s="11">
        <v>0</v>
      </c>
      <c r="K116" s="11">
        <v>0</v>
      </c>
      <c r="L116" s="12">
        <f t="shared" si="138"/>
        <v>0</v>
      </c>
      <c r="M116" s="40" t="str">
        <f t="shared" si="133"/>
        <v>-</v>
      </c>
      <c r="N116" s="11">
        <v>0</v>
      </c>
      <c r="O116" s="11">
        <v>0</v>
      </c>
      <c r="P116" s="11">
        <v>0</v>
      </c>
      <c r="Q116" s="12">
        <f t="shared" si="139"/>
        <v>0</v>
      </c>
      <c r="R116" s="61" t="str">
        <f t="shared" si="134"/>
        <v>-</v>
      </c>
      <c r="S116" s="11">
        <v>0</v>
      </c>
      <c r="T116" s="11">
        <v>0</v>
      </c>
      <c r="U116" s="11">
        <v>0</v>
      </c>
      <c r="V116" s="12">
        <f t="shared" si="140"/>
        <v>0</v>
      </c>
      <c r="W116" s="40" t="str">
        <f t="shared" si="135"/>
        <v>-</v>
      </c>
      <c r="X116" s="11">
        <f t="shared" si="136"/>
        <v>0</v>
      </c>
      <c r="Y116" s="73" t="str">
        <f t="shared" si="137"/>
        <v>-</v>
      </c>
    </row>
    <row r="117" spans="1:25" ht="27.6" x14ac:dyDescent="0.3">
      <c r="A117" s="2" t="s">
        <v>226</v>
      </c>
      <c r="B117" s="2" t="s">
        <v>227</v>
      </c>
      <c r="C117" s="105">
        <v>-150000</v>
      </c>
      <c r="D117" s="11">
        <v>0</v>
      </c>
      <c r="E117" s="11">
        <v>0</v>
      </c>
      <c r="F117" s="11">
        <v>0</v>
      </c>
      <c r="G117" s="12">
        <f t="shared" si="145"/>
        <v>0</v>
      </c>
      <c r="H117" s="61">
        <f t="shared" si="132"/>
        <v>0</v>
      </c>
      <c r="I117" s="11">
        <v>0</v>
      </c>
      <c r="J117" s="11">
        <v>0</v>
      </c>
      <c r="K117" s="11">
        <v>0</v>
      </c>
      <c r="L117" s="12">
        <f t="shared" si="138"/>
        <v>0</v>
      </c>
      <c r="M117" s="40">
        <f t="shared" si="133"/>
        <v>0</v>
      </c>
      <c r="N117" s="11">
        <v>0</v>
      </c>
      <c r="O117" s="11">
        <v>-30043</v>
      </c>
      <c r="P117" s="11">
        <v>0</v>
      </c>
      <c r="Q117" s="12">
        <f t="shared" si="139"/>
        <v>-30043</v>
      </c>
      <c r="R117" s="61">
        <f t="shared" si="134"/>
        <v>0.20028666666666667</v>
      </c>
      <c r="S117" s="11">
        <v>0</v>
      </c>
      <c r="T117" s="11">
        <v>0</v>
      </c>
      <c r="U117" s="11">
        <v>0</v>
      </c>
      <c r="V117" s="12">
        <f t="shared" si="140"/>
        <v>0</v>
      </c>
      <c r="W117" s="40">
        <f t="shared" si="135"/>
        <v>0</v>
      </c>
      <c r="X117" s="11">
        <f t="shared" si="136"/>
        <v>-30043</v>
      </c>
      <c r="Y117" s="73">
        <f t="shared" si="137"/>
        <v>0.20028666666666667</v>
      </c>
    </row>
    <row r="118" spans="1:25" ht="27.6" x14ac:dyDescent="0.3">
      <c r="A118" s="2" t="s">
        <v>228</v>
      </c>
      <c r="B118" s="2" t="s">
        <v>229</v>
      </c>
      <c r="C118" s="105">
        <v>0</v>
      </c>
      <c r="D118" s="11">
        <v>0</v>
      </c>
      <c r="E118" s="11">
        <v>0</v>
      </c>
      <c r="F118" s="11">
        <v>0</v>
      </c>
      <c r="G118" s="12">
        <f t="shared" si="145"/>
        <v>0</v>
      </c>
      <c r="H118" s="61" t="str">
        <f t="shared" si="132"/>
        <v>-</v>
      </c>
      <c r="I118" s="11">
        <v>0</v>
      </c>
      <c r="J118" s="11">
        <v>0</v>
      </c>
      <c r="K118" s="11">
        <v>0</v>
      </c>
      <c r="L118" s="12">
        <f t="shared" si="138"/>
        <v>0</v>
      </c>
      <c r="M118" s="40" t="str">
        <f t="shared" si="133"/>
        <v>-</v>
      </c>
      <c r="N118" s="11">
        <v>0</v>
      </c>
      <c r="O118" s="11">
        <v>0</v>
      </c>
      <c r="P118" s="11">
        <v>0</v>
      </c>
      <c r="Q118" s="12">
        <f t="shared" si="139"/>
        <v>0</v>
      </c>
      <c r="R118" s="61" t="str">
        <f t="shared" si="134"/>
        <v>-</v>
      </c>
      <c r="S118" s="11">
        <v>0</v>
      </c>
      <c r="T118" s="11">
        <v>0</v>
      </c>
      <c r="U118" s="11">
        <v>0</v>
      </c>
      <c r="V118" s="12">
        <f t="shared" si="140"/>
        <v>0</v>
      </c>
      <c r="W118" s="40" t="str">
        <f t="shared" si="135"/>
        <v>-</v>
      </c>
      <c r="X118" s="11">
        <f t="shared" si="136"/>
        <v>0</v>
      </c>
      <c r="Y118" s="73" t="str">
        <f t="shared" si="137"/>
        <v>-</v>
      </c>
    </row>
    <row r="119" spans="1:25" ht="27.6" x14ac:dyDescent="0.3">
      <c r="A119" s="2" t="s">
        <v>230</v>
      </c>
      <c r="B119" s="2" t="s">
        <v>231</v>
      </c>
      <c r="C119" s="105">
        <v>-487266.65</v>
      </c>
      <c r="D119" s="11">
        <f>-Jan!K271</f>
        <v>-1148.74</v>
      </c>
      <c r="E119" s="11">
        <f>-Fev!L281</f>
        <v>0</v>
      </c>
      <c r="F119" s="11">
        <f>-Mar!L292</f>
        <v>-47065.03</v>
      </c>
      <c r="G119" s="12">
        <f>SUM(D119:F119)</f>
        <v>-48213.77</v>
      </c>
      <c r="H119" s="61">
        <f t="shared" si="132"/>
        <v>9.8947403849617033E-2</v>
      </c>
      <c r="I119" s="11">
        <f>-Abr!L306</f>
        <v>-22159.99</v>
      </c>
      <c r="J119" s="11">
        <f>-Mai!P312</f>
        <v>-10566.98</v>
      </c>
      <c r="K119" s="11">
        <f>-Jun!L310</f>
        <v>-17679.91</v>
      </c>
      <c r="L119" s="12">
        <f t="shared" si="138"/>
        <v>-50406.880000000005</v>
      </c>
      <c r="M119" s="40">
        <f t="shared" si="133"/>
        <v>0.10344824543194163</v>
      </c>
      <c r="N119" s="11">
        <f>-Jul!L305</f>
        <v>-13238.45</v>
      </c>
      <c r="O119" s="11">
        <f>-Ago!L310</f>
        <v>-13857.11</v>
      </c>
      <c r="P119" s="11">
        <f>-Set!L320</f>
        <v>-16705.12</v>
      </c>
      <c r="Q119" s="12">
        <f t="shared" si="139"/>
        <v>-43800.68</v>
      </c>
      <c r="R119" s="61">
        <f t="shared" si="134"/>
        <v>8.9890576340490358E-2</v>
      </c>
      <c r="S119" s="11">
        <f>-Out!L336</f>
        <v>-96693.08</v>
      </c>
      <c r="T119" s="11">
        <f>-Nov!L337</f>
        <v>-58493.01</v>
      </c>
      <c r="U119" s="11">
        <f>-Dez!L340</f>
        <v>-50525.47</v>
      </c>
      <c r="V119" s="12">
        <f t="shared" si="140"/>
        <v>-205711.56</v>
      </c>
      <c r="W119" s="40">
        <f t="shared" si="135"/>
        <v>0.42217451163546693</v>
      </c>
      <c r="X119" s="11">
        <f t="shared" si="136"/>
        <v>-348132.89</v>
      </c>
      <c r="Y119" s="73">
        <f t="shared" si="137"/>
        <v>0.71446073725751602</v>
      </c>
    </row>
    <row r="120" spans="1:25" ht="27.6" x14ac:dyDescent="0.3">
      <c r="A120" s="2" t="s">
        <v>232</v>
      </c>
      <c r="B120" s="2" t="s">
        <v>169</v>
      </c>
      <c r="C120" s="105">
        <v>0</v>
      </c>
      <c r="D120" s="11">
        <v>0</v>
      </c>
      <c r="E120" s="11">
        <v>0</v>
      </c>
      <c r="F120" s="11">
        <v>0</v>
      </c>
      <c r="G120" s="12">
        <f t="shared" si="145"/>
        <v>0</v>
      </c>
      <c r="H120" s="61" t="str">
        <f t="shared" si="132"/>
        <v>-</v>
      </c>
      <c r="I120" s="11">
        <v>0</v>
      </c>
      <c r="J120" s="11">
        <v>0</v>
      </c>
      <c r="K120" s="11">
        <v>0</v>
      </c>
      <c r="L120" s="12">
        <f t="shared" si="138"/>
        <v>0</v>
      </c>
      <c r="M120" s="40" t="str">
        <f t="shared" si="133"/>
        <v>-</v>
      </c>
      <c r="N120" s="11">
        <v>0</v>
      </c>
      <c r="O120" s="11">
        <v>0</v>
      </c>
      <c r="P120" s="11">
        <v>0</v>
      </c>
      <c r="Q120" s="12">
        <f t="shared" si="139"/>
        <v>0</v>
      </c>
      <c r="R120" s="61" t="str">
        <f t="shared" si="134"/>
        <v>-</v>
      </c>
      <c r="S120" s="11">
        <v>0</v>
      </c>
      <c r="T120" s="11">
        <v>0</v>
      </c>
      <c r="U120" s="11">
        <v>0</v>
      </c>
      <c r="V120" s="12">
        <f t="shared" si="140"/>
        <v>0</v>
      </c>
      <c r="W120" s="40" t="str">
        <f t="shared" si="135"/>
        <v>-</v>
      </c>
      <c r="X120" s="11">
        <f t="shared" si="136"/>
        <v>0</v>
      </c>
      <c r="Y120" s="73" t="str">
        <f t="shared" si="137"/>
        <v>-</v>
      </c>
    </row>
    <row r="121" spans="1:25" ht="27.6" x14ac:dyDescent="0.3">
      <c r="A121" s="2" t="s">
        <v>233</v>
      </c>
      <c r="B121" s="2" t="s">
        <v>198</v>
      </c>
      <c r="C121" s="105">
        <v>-400000</v>
      </c>
      <c r="D121" s="11">
        <v>0</v>
      </c>
      <c r="E121" s="11">
        <v>0</v>
      </c>
      <c r="F121" s="11">
        <v>-1381</v>
      </c>
      <c r="G121" s="12">
        <f>SUM(D121:F121)</f>
        <v>-1381</v>
      </c>
      <c r="H121" s="61">
        <f t="shared" si="132"/>
        <v>3.4524999999999998E-3</v>
      </c>
      <c r="I121" s="11">
        <v>0</v>
      </c>
      <c r="J121" s="11">
        <v>0</v>
      </c>
      <c r="K121" s="11">
        <v>0</v>
      </c>
      <c r="L121" s="12">
        <f t="shared" si="138"/>
        <v>0</v>
      </c>
      <c r="M121" s="40">
        <f t="shared" si="133"/>
        <v>0</v>
      </c>
      <c r="N121" s="11">
        <v>0</v>
      </c>
      <c r="O121" s="11">
        <f>-Ago!L317</f>
        <v>-3790.5</v>
      </c>
      <c r="P121" s="11">
        <v>0</v>
      </c>
      <c r="Q121" s="12">
        <f t="shared" si="139"/>
        <v>-3790.5</v>
      </c>
      <c r="R121" s="61">
        <f t="shared" si="134"/>
        <v>9.4762500000000003E-3</v>
      </c>
      <c r="S121" s="11">
        <v>-11940</v>
      </c>
      <c r="T121" s="11">
        <f>-Nov!L344-26194</f>
        <v>-33975.599999999999</v>
      </c>
      <c r="U121" s="11">
        <f>-Dez!L347-36121</f>
        <v>-43523.3</v>
      </c>
      <c r="V121" s="12">
        <f t="shared" si="140"/>
        <v>-89438.9</v>
      </c>
      <c r="W121" s="40">
        <f t="shared" si="135"/>
        <v>0.22359725</v>
      </c>
      <c r="X121" s="11">
        <f t="shared" si="136"/>
        <v>-94610.4</v>
      </c>
      <c r="Y121" s="73">
        <f t="shared" si="137"/>
        <v>0.23652599999999999</v>
      </c>
    </row>
    <row r="122" spans="1:25" x14ac:dyDescent="0.3">
      <c r="A122" s="39" t="s">
        <v>234</v>
      </c>
      <c r="B122" s="39" t="s">
        <v>235</v>
      </c>
      <c r="C122" s="104">
        <f t="shared" ref="C122:F122" si="146">SUM(C123:C126)</f>
        <v>-557279.64</v>
      </c>
      <c r="D122" s="9">
        <f t="shared" si="146"/>
        <v>-9750.2000000000007</v>
      </c>
      <c r="E122" s="9">
        <f t="shared" si="146"/>
        <v>-25154.75</v>
      </c>
      <c r="F122" s="9">
        <f t="shared" si="146"/>
        <v>-27014.1</v>
      </c>
      <c r="G122" s="12">
        <f>SUM(D122:F122)</f>
        <v>-61919.049999999996</v>
      </c>
      <c r="H122" s="61">
        <f t="shared" si="132"/>
        <v>0.11110947817867524</v>
      </c>
      <c r="I122" s="9">
        <f t="shared" ref="I122:K122" si="147">SUM(I123:I126)</f>
        <v>-1249.54</v>
      </c>
      <c r="J122" s="9">
        <f t="shared" si="147"/>
        <v>-10637.49</v>
      </c>
      <c r="K122" s="9">
        <f t="shared" si="147"/>
        <v>-2437.4899999999998</v>
      </c>
      <c r="L122" s="12">
        <f t="shared" si="138"/>
        <v>-14324.519999999999</v>
      </c>
      <c r="M122" s="40">
        <f t="shared" si="133"/>
        <v>2.5704366303423536E-2</v>
      </c>
      <c r="N122" s="9">
        <f t="shared" ref="N122:P122" si="148">SUM(N123:N126)</f>
        <v>-837.49</v>
      </c>
      <c r="O122" s="9">
        <f t="shared" si="148"/>
        <v>-837.47</v>
      </c>
      <c r="P122" s="9">
        <f t="shared" si="148"/>
        <v>-2049.4899999999998</v>
      </c>
      <c r="Q122" s="12">
        <f t="shared" si="139"/>
        <v>-3724.45</v>
      </c>
      <c r="R122" s="61">
        <f t="shared" si="134"/>
        <v>6.6832694623474844E-3</v>
      </c>
      <c r="S122" s="9">
        <f t="shared" ref="S122:U122" si="149">SUM(S123:S126)</f>
        <v>-140776.59</v>
      </c>
      <c r="T122" s="9">
        <f t="shared" si="149"/>
        <v>-98005.01</v>
      </c>
      <c r="U122" s="9">
        <f t="shared" si="149"/>
        <v>-610857.91999999993</v>
      </c>
      <c r="V122" s="12">
        <f t="shared" si="140"/>
        <v>-849639.5199999999</v>
      </c>
      <c r="W122" s="40">
        <f t="shared" si="135"/>
        <v>1.524619704391138</v>
      </c>
      <c r="X122" s="11">
        <f t="shared" si="136"/>
        <v>-929607.53999999992</v>
      </c>
      <c r="Y122" s="73">
        <f t="shared" si="137"/>
        <v>1.6681168183355843</v>
      </c>
    </row>
    <row r="123" spans="1:25" x14ac:dyDescent="0.3">
      <c r="A123" s="2" t="s">
        <v>236</v>
      </c>
      <c r="B123" s="2" t="s">
        <v>237</v>
      </c>
      <c r="C123" s="105">
        <v>-529679.64</v>
      </c>
      <c r="D123" s="11">
        <f>-Jan!K301-Jan!K304</f>
        <v>-9750.2000000000007</v>
      </c>
      <c r="E123" s="11">
        <f>-Fev!L314-Fev!L318</f>
        <v>-25154.75</v>
      </c>
      <c r="F123" s="11">
        <f>-Mar!L327-Mar!L331</f>
        <v>-15752.1</v>
      </c>
      <c r="G123" s="12">
        <f>SUM(D123:F123)</f>
        <v>-50657.049999999996</v>
      </c>
      <c r="H123" s="61">
        <f t="shared" si="132"/>
        <v>9.5637147767280606E-2</v>
      </c>
      <c r="I123" s="11">
        <f>-Abr!L341</f>
        <v>-1249.54</v>
      </c>
      <c r="J123" s="11">
        <f>-Mai!P346</f>
        <v>-837.49</v>
      </c>
      <c r="K123" s="11">
        <f>-Jun!L345-Jun!L356</f>
        <v>-2437.4899999999998</v>
      </c>
      <c r="L123" s="12">
        <f t="shared" si="138"/>
        <v>-4524.5199999999995</v>
      </c>
      <c r="M123" s="40">
        <f t="shared" si="133"/>
        <v>8.541993420777886E-3</v>
      </c>
      <c r="N123" s="11">
        <f>-Jul!L340</f>
        <v>-837.49</v>
      </c>
      <c r="O123" s="11">
        <f>-Ago!L349</f>
        <v>-837.47</v>
      </c>
      <c r="P123" s="11">
        <f>-Set!L360-Set!L364</f>
        <v>-2049.4899999999998</v>
      </c>
      <c r="Q123" s="12">
        <f t="shared" si="139"/>
        <v>-3724.45</v>
      </c>
      <c r="R123" s="61">
        <f t="shared" si="134"/>
        <v>7.0315143697046757E-3</v>
      </c>
      <c r="S123" s="11">
        <f>-Out!L381-Out!L385</f>
        <v>-17217.490000000002</v>
      </c>
      <c r="T123" s="11">
        <f>-Nov!L383-Nov!L387</f>
        <v>-20953.11</v>
      </c>
      <c r="U123" s="11">
        <f>-Dez!L386</f>
        <v>-21737.32</v>
      </c>
      <c r="V123" s="12">
        <f t="shared" si="140"/>
        <v>-59907.920000000006</v>
      </c>
      <c r="W123" s="40">
        <f t="shared" si="135"/>
        <v>0.11310217625129032</v>
      </c>
      <c r="X123" s="11">
        <f t="shared" si="136"/>
        <v>-118813.94</v>
      </c>
      <c r="Y123" s="73">
        <f t="shared" si="137"/>
        <v>0.22431283180905348</v>
      </c>
    </row>
    <row r="124" spans="1:25" x14ac:dyDescent="0.3">
      <c r="A124" s="2" t="s">
        <v>238</v>
      </c>
      <c r="B124" s="2" t="s">
        <v>239</v>
      </c>
      <c r="C124" s="105">
        <v>0</v>
      </c>
      <c r="D124" s="11">
        <v>0</v>
      </c>
      <c r="E124" s="11">
        <v>0</v>
      </c>
      <c r="F124" s="11">
        <v>0</v>
      </c>
      <c r="G124" s="12">
        <f>SUM(D124:F124)</f>
        <v>0</v>
      </c>
      <c r="H124" s="61" t="str">
        <f t="shared" si="132"/>
        <v>-</v>
      </c>
      <c r="I124" s="11">
        <v>0</v>
      </c>
      <c r="J124" s="11">
        <v>0</v>
      </c>
      <c r="K124" s="11">
        <v>0</v>
      </c>
      <c r="L124" s="12">
        <f t="shared" si="138"/>
        <v>0</v>
      </c>
      <c r="M124" s="40" t="str">
        <f t="shared" si="133"/>
        <v>-</v>
      </c>
      <c r="N124" s="11">
        <v>0</v>
      </c>
      <c r="O124" s="11">
        <v>0</v>
      </c>
      <c r="P124" s="11">
        <v>0</v>
      </c>
      <c r="Q124" s="12">
        <f t="shared" si="139"/>
        <v>0</v>
      </c>
      <c r="R124" s="61" t="str">
        <f t="shared" si="134"/>
        <v>-</v>
      </c>
      <c r="S124" s="11">
        <v>0</v>
      </c>
      <c r="T124" s="11">
        <v>0</v>
      </c>
      <c r="U124" s="11">
        <v>0</v>
      </c>
      <c r="V124" s="12">
        <f t="shared" si="140"/>
        <v>0</v>
      </c>
      <c r="W124" s="40" t="str">
        <f t="shared" si="135"/>
        <v>-</v>
      </c>
      <c r="X124" s="11">
        <f t="shared" si="136"/>
        <v>0</v>
      </c>
      <c r="Y124" s="73" t="str">
        <f t="shared" si="137"/>
        <v>-</v>
      </c>
    </row>
    <row r="125" spans="1:25" x14ac:dyDescent="0.3">
      <c r="A125" s="2" t="s">
        <v>240</v>
      </c>
      <c r="B125" s="2" t="s">
        <v>241</v>
      </c>
      <c r="C125" s="105">
        <v>-17600</v>
      </c>
      <c r="D125" s="11">
        <v>0</v>
      </c>
      <c r="E125" s="11">
        <v>0</v>
      </c>
      <c r="F125" s="11">
        <f>-Mar!L335</f>
        <v>-11262</v>
      </c>
      <c r="G125" s="12">
        <f t="shared" si="145"/>
        <v>-11262</v>
      </c>
      <c r="H125" s="61">
        <f t="shared" si="132"/>
        <v>0.63988636363636364</v>
      </c>
      <c r="I125" s="11">
        <v>0</v>
      </c>
      <c r="J125" s="11">
        <v>0</v>
      </c>
      <c r="K125" s="11">
        <v>0</v>
      </c>
      <c r="L125" s="12">
        <f t="shared" si="138"/>
        <v>0</v>
      </c>
      <c r="M125" s="40">
        <f t="shared" si="133"/>
        <v>0</v>
      </c>
      <c r="N125" s="11">
        <v>0</v>
      </c>
      <c r="O125" s="11">
        <v>0</v>
      </c>
      <c r="P125" s="11">
        <v>0</v>
      </c>
      <c r="Q125" s="12">
        <f t="shared" si="139"/>
        <v>0</v>
      </c>
      <c r="R125" s="61">
        <f t="shared" si="134"/>
        <v>0</v>
      </c>
      <c r="S125" s="11">
        <v>0</v>
      </c>
      <c r="T125" s="11">
        <v>0</v>
      </c>
      <c r="U125" s="11">
        <v>0</v>
      </c>
      <c r="V125" s="12">
        <f t="shared" si="140"/>
        <v>0</v>
      </c>
      <c r="W125" s="40">
        <f t="shared" si="135"/>
        <v>0</v>
      </c>
      <c r="X125" s="11">
        <f t="shared" si="136"/>
        <v>-11262</v>
      </c>
      <c r="Y125" s="73">
        <f t="shared" si="137"/>
        <v>0.63988636363636364</v>
      </c>
    </row>
    <row r="126" spans="1:25" x14ac:dyDescent="0.3">
      <c r="A126" s="2" t="s">
        <v>242</v>
      </c>
      <c r="B126" s="2" t="s">
        <v>169</v>
      </c>
      <c r="C126" s="105">
        <v>-10000</v>
      </c>
      <c r="D126" s="58">
        <v>0</v>
      </c>
      <c r="E126" s="58">
        <v>0</v>
      </c>
      <c r="F126" s="58">
        <v>0</v>
      </c>
      <c r="G126" s="113">
        <f t="shared" si="145"/>
        <v>0</v>
      </c>
      <c r="H126" s="61">
        <f t="shared" si="132"/>
        <v>0</v>
      </c>
      <c r="I126" s="58">
        <v>0</v>
      </c>
      <c r="J126" s="58">
        <f>-Mai!P357</f>
        <v>-9800</v>
      </c>
      <c r="K126" s="58">
        <v>0</v>
      </c>
      <c r="L126" s="113">
        <f t="shared" si="138"/>
        <v>-9800</v>
      </c>
      <c r="M126" s="61">
        <f>IF(C126=0,"-",L126/C126)</f>
        <v>0.98</v>
      </c>
      <c r="N126" s="58">
        <v>0</v>
      </c>
      <c r="O126" s="58">
        <v>0</v>
      </c>
      <c r="P126" s="58">
        <v>0</v>
      </c>
      <c r="Q126" s="113">
        <f t="shared" si="139"/>
        <v>0</v>
      </c>
      <c r="R126" s="61">
        <f t="shared" si="134"/>
        <v>0</v>
      </c>
      <c r="S126" s="58">
        <f>-Out!L393</f>
        <v>-123559.1</v>
      </c>
      <c r="T126" s="58">
        <f>-Nov!L399</f>
        <v>-77051.899999999994</v>
      </c>
      <c r="U126" s="58">
        <f>-Dez!L402-449500</f>
        <v>-589120.6</v>
      </c>
      <c r="V126" s="113">
        <f t="shared" si="140"/>
        <v>-789731.6</v>
      </c>
      <c r="W126" s="61">
        <f t="shared" si="135"/>
        <v>78.973159999999993</v>
      </c>
      <c r="X126" s="58">
        <f t="shared" si="136"/>
        <v>-799531.6</v>
      </c>
      <c r="Y126" s="114">
        <f t="shared" si="137"/>
        <v>79.953159999999997</v>
      </c>
    </row>
    <row r="127" spans="1:25" x14ac:dyDescent="0.3">
      <c r="A127" s="39" t="s">
        <v>243</v>
      </c>
      <c r="B127" s="39" t="s">
        <v>244</v>
      </c>
      <c r="C127" s="104">
        <f>SUM(C128:C131)</f>
        <v>-1734014.74</v>
      </c>
      <c r="D127" s="9">
        <f t="shared" ref="D127:F127" si="150">SUM(D128:D131)</f>
        <v>-50242.28</v>
      </c>
      <c r="E127" s="9">
        <f t="shared" si="150"/>
        <v>-101302.95000000001</v>
      </c>
      <c r="F127" s="9">
        <f t="shared" si="150"/>
        <v>-55052.73</v>
      </c>
      <c r="G127" s="12">
        <f t="shared" si="145"/>
        <v>-206597.96000000002</v>
      </c>
      <c r="H127" s="61">
        <f t="shared" si="132"/>
        <v>0.1191442928564725</v>
      </c>
      <c r="I127" s="9">
        <f t="shared" ref="I127:K127" si="151">SUM(I128:I131)</f>
        <v>-55609.62</v>
      </c>
      <c r="J127" s="9">
        <f t="shared" si="151"/>
        <v>-46498.18</v>
      </c>
      <c r="K127" s="9">
        <f t="shared" si="151"/>
        <v>-50987.820000000007</v>
      </c>
      <c r="L127" s="12">
        <f t="shared" si="138"/>
        <v>-153095.62</v>
      </c>
      <c r="M127" s="40">
        <f t="shared" si="133"/>
        <v>8.8289687779701337E-2</v>
      </c>
      <c r="N127" s="9">
        <f t="shared" ref="N127:P127" si="152">SUM(N128:N131)</f>
        <v>-54394.54</v>
      </c>
      <c r="O127" s="9">
        <f t="shared" si="152"/>
        <v>-72174.25</v>
      </c>
      <c r="P127" s="9">
        <f t="shared" si="152"/>
        <v>-135491.24</v>
      </c>
      <c r="Q127" s="12">
        <f t="shared" si="139"/>
        <v>-262060.03</v>
      </c>
      <c r="R127" s="61">
        <f t="shared" si="134"/>
        <v>0.15112906710354723</v>
      </c>
      <c r="S127" s="9">
        <f t="shared" ref="S127:U127" si="153">SUM(S128:S131)</f>
        <v>-256138.5</v>
      </c>
      <c r="T127" s="9">
        <f t="shared" si="153"/>
        <v>-146354.84999999998</v>
      </c>
      <c r="U127" s="9">
        <f t="shared" si="153"/>
        <v>-150163.03</v>
      </c>
      <c r="V127" s="12">
        <f t="shared" si="140"/>
        <v>-552656.38</v>
      </c>
      <c r="W127" s="40">
        <f t="shared" si="135"/>
        <v>0.31871492626412162</v>
      </c>
      <c r="X127" s="11">
        <f t="shared" si="136"/>
        <v>-1174409.99</v>
      </c>
      <c r="Y127" s="73">
        <f t="shared" si="137"/>
        <v>0.67727797400384271</v>
      </c>
    </row>
    <row r="128" spans="1:25" x14ac:dyDescent="0.3">
      <c r="A128" s="2" t="s">
        <v>245</v>
      </c>
      <c r="B128" s="2" t="s">
        <v>246</v>
      </c>
      <c r="C128" s="105">
        <v>-971539</v>
      </c>
      <c r="D128" s="11">
        <f>-Jan!K310</f>
        <v>-44579.59</v>
      </c>
      <c r="E128" s="11">
        <f>-Fev!L326</f>
        <v>-44798.48</v>
      </c>
      <c r="F128" s="11">
        <f>-Mar!L342</f>
        <v>-49951.28</v>
      </c>
      <c r="G128" s="12">
        <f>SUM(D128:F128)</f>
        <v>-139329.35</v>
      </c>
      <c r="H128" s="61">
        <f t="shared" si="132"/>
        <v>0.14341096960595509</v>
      </c>
      <c r="I128" s="11">
        <f>-Abr!L356</f>
        <v>-54067.29</v>
      </c>
      <c r="J128" s="11">
        <f>-Mai!P364</f>
        <v>-45237.07</v>
      </c>
      <c r="K128" s="11">
        <f>-Jun!L363</f>
        <v>-49625.43</v>
      </c>
      <c r="L128" s="12">
        <f t="shared" si="138"/>
        <v>-148929.79</v>
      </c>
      <c r="M128" s="40">
        <f t="shared" si="133"/>
        <v>0.15329265217351029</v>
      </c>
      <c r="N128" s="11">
        <f>-Jul!L358</f>
        <v>-51277.97</v>
      </c>
      <c r="O128" s="11">
        <f>-Ago!L367</f>
        <v>-50585.78</v>
      </c>
      <c r="P128" s="11">
        <f>-Set!L378</f>
        <v>-48633.54</v>
      </c>
      <c r="Q128" s="12">
        <f t="shared" si="139"/>
        <v>-150497.29</v>
      </c>
      <c r="R128" s="61">
        <f t="shared" si="134"/>
        <v>0.15490607170684861</v>
      </c>
      <c r="S128" s="11">
        <f>-Out!L400</f>
        <v>-133342.92000000001</v>
      </c>
      <c r="T128" s="11">
        <f>-Nov!L406</f>
        <v>-135049.28</v>
      </c>
      <c r="U128" s="11">
        <f>-Dez!L409</f>
        <v>-147855.98000000001</v>
      </c>
      <c r="V128" s="12">
        <f t="shared" si="140"/>
        <v>-416248.18000000005</v>
      </c>
      <c r="W128" s="40">
        <f t="shared" si="135"/>
        <v>0.42844206974707144</v>
      </c>
      <c r="X128" s="11">
        <f t="shared" si="136"/>
        <v>-855004.6100000001</v>
      </c>
      <c r="Y128" s="73">
        <f t="shared" si="137"/>
        <v>0.88005176323338552</v>
      </c>
    </row>
    <row r="129" spans="1:25" x14ac:dyDescent="0.3">
      <c r="A129" s="2" t="s">
        <v>247</v>
      </c>
      <c r="B129" s="2" t="s">
        <v>248</v>
      </c>
      <c r="C129" s="105">
        <v>-31283</v>
      </c>
      <c r="D129" s="11">
        <f>-Jan!K311</f>
        <v>-849.57</v>
      </c>
      <c r="E129" s="11">
        <f>-Fev!L327</f>
        <v>-927.1</v>
      </c>
      <c r="F129" s="11">
        <f>-Mar!L343</f>
        <v>-1032.2</v>
      </c>
      <c r="G129" s="12">
        <f>SUM(D129:F129)</f>
        <v>-2808.87</v>
      </c>
      <c r="H129" s="61">
        <f t="shared" si="132"/>
        <v>8.9789022791931711E-2</v>
      </c>
      <c r="I129" s="11">
        <f>-Abr!L357</f>
        <v>-974.1</v>
      </c>
      <c r="J129" s="11">
        <f>-Mai!P365</f>
        <v>-882.29000000000008</v>
      </c>
      <c r="K129" s="11">
        <f>-Jun!L364</f>
        <v>-794.16</v>
      </c>
      <c r="L129" s="12">
        <f t="shared" si="138"/>
        <v>-2650.55</v>
      </c>
      <c r="M129" s="40">
        <f t="shared" si="133"/>
        <v>8.4728127097784739E-2</v>
      </c>
      <c r="N129" s="11">
        <f>-Jul!L359</f>
        <v>-802.75</v>
      </c>
      <c r="O129" s="11">
        <f>-Ago!L368</f>
        <v>-778</v>
      </c>
      <c r="P129" s="11">
        <f>-Set!L379</f>
        <v>-752.9</v>
      </c>
      <c r="Q129" s="12">
        <f t="shared" si="139"/>
        <v>-2333.65</v>
      </c>
      <c r="R129" s="61">
        <f t="shared" si="134"/>
        <v>7.4598024486142639E-2</v>
      </c>
      <c r="S129" s="11">
        <f>-Out!L401</f>
        <v>-725.3</v>
      </c>
      <c r="T129" s="11">
        <f>-Nov!L407</f>
        <v>-684.59</v>
      </c>
      <c r="U129" s="11">
        <f>-Dez!L410</f>
        <v>-641.75</v>
      </c>
      <c r="V129" s="12">
        <f t="shared" si="140"/>
        <v>-2051.64</v>
      </c>
      <c r="W129" s="40">
        <f t="shared" si="135"/>
        <v>6.558322411533421E-2</v>
      </c>
      <c r="X129" s="11">
        <f t="shared" si="136"/>
        <v>-9844.7099999999991</v>
      </c>
      <c r="Y129" s="73">
        <f t="shared" si="137"/>
        <v>0.3146983984911933</v>
      </c>
    </row>
    <row r="130" spans="1:25" x14ac:dyDescent="0.3">
      <c r="A130" s="2" t="s">
        <v>249</v>
      </c>
      <c r="B130" s="2" t="s">
        <v>250</v>
      </c>
      <c r="C130" s="105">
        <v>-14448</v>
      </c>
      <c r="D130" s="11">
        <f>-Jan!K320</f>
        <v>-719.53</v>
      </c>
      <c r="E130" s="11">
        <f>-Fev!L336</f>
        <v>-1546.5399999999991</v>
      </c>
      <c r="F130" s="11">
        <f>-Mar!L352</f>
        <v>-1.0200000000004366</v>
      </c>
      <c r="G130" s="12">
        <f>SUM(D130:F130)</f>
        <v>-2267.0899999999992</v>
      </c>
      <c r="H130" s="61">
        <f t="shared" si="132"/>
        <v>0.15691375968992244</v>
      </c>
      <c r="I130" s="11">
        <f>-Abr!L366</f>
        <v>0</v>
      </c>
      <c r="J130" s="11">
        <f>-Mai!P378</f>
        <v>0</v>
      </c>
      <c r="K130" s="11">
        <v>0</v>
      </c>
      <c r="L130" s="12">
        <f t="shared" si="138"/>
        <v>0</v>
      </c>
      <c r="M130" s="40">
        <f t="shared" si="133"/>
        <v>0</v>
      </c>
      <c r="N130" s="11">
        <v>0</v>
      </c>
      <c r="O130" s="11">
        <v>0</v>
      </c>
      <c r="P130" s="11">
        <v>0</v>
      </c>
      <c r="Q130" s="12">
        <f t="shared" si="139"/>
        <v>0</v>
      </c>
      <c r="R130" s="61">
        <f t="shared" si="134"/>
        <v>0</v>
      </c>
      <c r="S130" s="11">
        <f>-Out!L410</f>
        <v>0</v>
      </c>
      <c r="T130" s="11">
        <f>-Nov!L416</f>
        <v>-11.710000000000036</v>
      </c>
      <c r="U130" s="11">
        <v>0</v>
      </c>
      <c r="V130" s="12">
        <f t="shared" si="140"/>
        <v>-11.710000000000036</v>
      </c>
      <c r="W130" s="40">
        <f t="shared" si="135"/>
        <v>8.1049280177187405E-4</v>
      </c>
      <c r="X130" s="11">
        <f t="shared" si="136"/>
        <v>-2278.7999999999993</v>
      </c>
      <c r="Y130" s="73">
        <f t="shared" si="137"/>
        <v>0.15772425249169431</v>
      </c>
    </row>
    <row r="131" spans="1:25" s="60" customFormat="1" x14ac:dyDescent="0.3">
      <c r="A131" s="39" t="s">
        <v>251</v>
      </c>
      <c r="B131" s="39" t="s">
        <v>152</v>
      </c>
      <c r="C131" s="104">
        <f>C132</f>
        <v>-716744.74</v>
      </c>
      <c r="D131" s="9">
        <f>D132</f>
        <v>-4093.59</v>
      </c>
      <c r="E131" s="9">
        <f t="shared" ref="E131:F131" si="154">E132</f>
        <v>-54030.83</v>
      </c>
      <c r="F131" s="9">
        <f t="shared" si="154"/>
        <v>-4068.23</v>
      </c>
      <c r="G131" s="12">
        <f t="shared" si="145"/>
        <v>-62192.65</v>
      </c>
      <c r="H131" s="61">
        <f t="shared" si="132"/>
        <v>8.6770989069274509E-2</v>
      </c>
      <c r="I131" s="9">
        <f t="shared" ref="I131:K131" si="155">I132</f>
        <v>-568.23</v>
      </c>
      <c r="J131" s="9">
        <f t="shared" si="155"/>
        <v>-378.82</v>
      </c>
      <c r="K131" s="9">
        <f t="shared" si="155"/>
        <v>-568.23</v>
      </c>
      <c r="L131" s="12">
        <f t="shared" si="138"/>
        <v>-1515.28</v>
      </c>
      <c r="M131" s="40">
        <f t="shared" si="133"/>
        <v>2.1141138754642275E-3</v>
      </c>
      <c r="N131" s="9">
        <f t="shared" ref="N131:P131" si="156">N132</f>
        <v>-2313.8200000000002</v>
      </c>
      <c r="O131" s="9">
        <f t="shared" si="156"/>
        <v>-20810.47</v>
      </c>
      <c r="P131" s="9">
        <f t="shared" si="156"/>
        <v>-86104.8</v>
      </c>
      <c r="Q131" s="12">
        <f t="shared" si="139"/>
        <v>-109229.09</v>
      </c>
      <c r="R131" s="61">
        <f t="shared" si="134"/>
        <v>0.15239608176266489</v>
      </c>
      <c r="S131" s="9">
        <f t="shared" ref="S131:U131" si="157">S132</f>
        <v>-122070.28</v>
      </c>
      <c r="T131" s="9">
        <f t="shared" si="157"/>
        <v>-10609.269999999997</v>
      </c>
      <c r="U131" s="9">
        <f t="shared" si="157"/>
        <v>-1665.3</v>
      </c>
      <c r="V131" s="12">
        <f t="shared" si="140"/>
        <v>-134344.84999999998</v>
      </c>
      <c r="W131" s="40">
        <f t="shared" si="135"/>
        <v>0.18743751087730337</v>
      </c>
      <c r="X131" s="12">
        <f t="shared" si="136"/>
        <v>-307281.87</v>
      </c>
      <c r="Y131" s="73">
        <f t="shared" si="137"/>
        <v>0.42871869558470704</v>
      </c>
    </row>
    <row r="132" spans="1:25" x14ac:dyDescent="0.3">
      <c r="A132" s="2" t="s">
        <v>252</v>
      </c>
      <c r="B132" s="2" t="s">
        <v>253</v>
      </c>
      <c r="C132" s="105">
        <v>-716744.74</v>
      </c>
      <c r="D132" s="44">
        <f>-Jan!K326</f>
        <v>-4093.59</v>
      </c>
      <c r="E132" s="11">
        <f>-Fev!L342</f>
        <v>-54030.83</v>
      </c>
      <c r="F132" s="11">
        <f>-Mar!L358</f>
        <v>-4068.23</v>
      </c>
      <c r="G132" s="12">
        <f>SUM(D132:F132)</f>
        <v>-62192.65</v>
      </c>
      <c r="H132" s="61">
        <f t="shared" si="132"/>
        <v>8.6770989069274509E-2</v>
      </c>
      <c r="I132" s="11">
        <f>-Abr!L372</f>
        <v>-568.23</v>
      </c>
      <c r="J132" s="11">
        <f>-Mai!P383</f>
        <v>-378.82</v>
      </c>
      <c r="K132" s="11">
        <f>-Jun!L379</f>
        <v>-568.23</v>
      </c>
      <c r="L132" s="12">
        <f t="shared" si="138"/>
        <v>-1515.28</v>
      </c>
      <c r="M132" s="40">
        <f t="shared" si="133"/>
        <v>2.1141138754642275E-3</v>
      </c>
      <c r="N132" s="11">
        <f>-Jul!L374</f>
        <v>-2313.8200000000002</v>
      </c>
      <c r="O132" s="11">
        <f>-Ago!L383</f>
        <v>-20810.47</v>
      </c>
      <c r="P132" s="11">
        <f>-Set!L394</f>
        <v>-86104.8</v>
      </c>
      <c r="Q132" s="12">
        <f>SUM(N132:P132)</f>
        <v>-109229.09</v>
      </c>
      <c r="R132" s="61">
        <f t="shared" si="134"/>
        <v>0.15239608176266489</v>
      </c>
      <c r="S132" s="11">
        <f>-Out!L416</f>
        <v>-122070.28</v>
      </c>
      <c r="T132" s="11">
        <f>-Nov!L422</f>
        <v>-10609.269999999997</v>
      </c>
      <c r="U132" s="11">
        <f>-Dez!L425</f>
        <v>-1665.3</v>
      </c>
      <c r="V132" s="12">
        <f>SUM(S132:U132)</f>
        <v>-134344.84999999998</v>
      </c>
      <c r="W132" s="40">
        <f t="shared" si="135"/>
        <v>0.18743751087730337</v>
      </c>
      <c r="X132" s="11">
        <f>G132+L132+Q132+V132</f>
        <v>-307281.87</v>
      </c>
      <c r="Y132" s="73">
        <f t="shared" si="137"/>
        <v>0.42871869558470704</v>
      </c>
    </row>
    <row r="133" spans="1:25" x14ac:dyDescent="0.3">
      <c r="A133" s="28"/>
      <c r="B133" s="28"/>
      <c r="C133" s="106"/>
      <c r="D133" s="45"/>
      <c r="E133" s="45"/>
      <c r="F133" s="45"/>
      <c r="G133" s="45"/>
      <c r="H133" s="45"/>
      <c r="I133" s="45"/>
      <c r="K133" s="45"/>
      <c r="L133" s="45"/>
      <c r="M133" s="45"/>
      <c r="N133" s="45"/>
      <c r="O133" s="45"/>
      <c r="P133" s="45"/>
      <c r="Q133" s="46"/>
      <c r="S133" s="45"/>
      <c r="T133" s="45"/>
      <c r="U133" s="45"/>
      <c r="V133" s="45"/>
      <c r="X133" s="45"/>
    </row>
    <row r="134" spans="1:25" x14ac:dyDescent="0.3">
      <c r="A134" s="1" t="s">
        <v>254</v>
      </c>
      <c r="B134" s="1" t="s">
        <v>255</v>
      </c>
      <c r="C134" s="13">
        <f>C46+C33</f>
        <v>0</v>
      </c>
      <c r="D134" s="10">
        <f>D46+D33</f>
        <v>0</v>
      </c>
      <c r="E134" s="10">
        <f>E46+E33</f>
        <v>0</v>
      </c>
      <c r="F134" s="13">
        <f>F46+F33</f>
        <v>0</v>
      </c>
      <c r="G134" s="12">
        <f>SUM(D134:F134)</f>
        <v>0</v>
      </c>
      <c r="H134" s="12"/>
      <c r="I134" s="10">
        <f>I46+I33</f>
        <v>0</v>
      </c>
      <c r="J134" s="10">
        <f>J46+J33</f>
        <v>0</v>
      </c>
      <c r="K134" s="10">
        <f>K46+K33</f>
        <v>0</v>
      </c>
      <c r="L134" s="12">
        <f>SUM(I134:K134)</f>
        <v>0</v>
      </c>
      <c r="M134" s="12"/>
      <c r="N134" s="10">
        <f>N46+N33</f>
        <v>0</v>
      </c>
      <c r="O134" s="10">
        <f>O46+O33</f>
        <v>0</v>
      </c>
      <c r="P134" s="10">
        <f>P46+P33</f>
        <v>0</v>
      </c>
      <c r="Q134" s="12">
        <f>SUM(N134:P134)</f>
        <v>0</v>
      </c>
      <c r="R134" s="40"/>
      <c r="S134" s="10">
        <f>S46+S33</f>
        <v>0</v>
      </c>
      <c r="T134" s="10">
        <f>T46+T33</f>
        <v>0</v>
      </c>
      <c r="U134" s="10">
        <f>U46+U33</f>
        <v>0</v>
      </c>
      <c r="V134" s="12">
        <f>SUM(S134:U134)</f>
        <v>0</v>
      </c>
      <c r="W134" s="47"/>
      <c r="X134" s="11">
        <f>G134+L134+Q134+V134</f>
        <v>0</v>
      </c>
      <c r="Y134" s="73" t="str">
        <f>IF(C135=0,"-",X134/C135)</f>
        <v>-</v>
      </c>
    </row>
    <row r="135" spans="1:25" x14ac:dyDescent="0.3">
      <c r="A135" s="28"/>
      <c r="B135" s="28"/>
      <c r="C135" s="106"/>
    </row>
    <row r="136" spans="1:25" x14ac:dyDescent="0.3">
      <c r="A136" s="28"/>
      <c r="B136" s="29" t="s">
        <v>256</v>
      </c>
      <c r="C136" s="102"/>
    </row>
    <row r="137" spans="1:25" x14ac:dyDescent="0.3">
      <c r="A137" s="28"/>
      <c r="B137" s="28"/>
      <c r="C137" s="106"/>
    </row>
    <row r="138" spans="1:25" ht="41.4" x14ac:dyDescent="0.3">
      <c r="A138" s="28"/>
      <c r="B138" s="1" t="s">
        <v>257</v>
      </c>
      <c r="C138" s="103" t="s">
        <v>5</v>
      </c>
      <c r="D138" s="4" t="s">
        <v>6</v>
      </c>
      <c r="E138" s="4" t="s">
        <v>7</v>
      </c>
      <c r="F138" s="4" t="s">
        <v>8</v>
      </c>
      <c r="G138" s="4" t="s">
        <v>9</v>
      </c>
      <c r="H138" s="5" t="s">
        <v>10</v>
      </c>
      <c r="I138" s="4" t="s">
        <v>11</v>
      </c>
      <c r="J138" s="101" t="s">
        <v>12</v>
      </c>
      <c r="K138" s="4" t="s">
        <v>13</v>
      </c>
      <c r="L138" s="4" t="s">
        <v>14</v>
      </c>
      <c r="M138" s="5" t="s">
        <v>15</v>
      </c>
      <c r="N138" s="4" t="s">
        <v>16</v>
      </c>
      <c r="O138" s="4" t="s">
        <v>17</v>
      </c>
      <c r="P138" s="4" t="s">
        <v>18</v>
      </c>
      <c r="Q138" s="4" t="s">
        <v>19</v>
      </c>
      <c r="R138" s="6" t="s">
        <v>20</v>
      </c>
      <c r="S138" s="4" t="s">
        <v>21</v>
      </c>
      <c r="T138" s="4" t="s">
        <v>22</v>
      </c>
      <c r="U138" s="4" t="s">
        <v>23</v>
      </c>
      <c r="V138" s="4" t="s">
        <v>24</v>
      </c>
      <c r="W138" s="7" t="s">
        <v>25</v>
      </c>
      <c r="X138" s="8" t="s">
        <v>26</v>
      </c>
      <c r="Y138" s="72" t="s">
        <v>27</v>
      </c>
    </row>
    <row r="139" spans="1:25" ht="27.6" x14ac:dyDescent="0.3">
      <c r="A139" s="39" t="s">
        <v>258</v>
      </c>
      <c r="B139" s="39" t="s">
        <v>259</v>
      </c>
      <c r="C139" s="104"/>
      <c r="D139" s="9">
        <f t="shared" ref="D139:F139" si="158">SUM(D140:D146)</f>
        <v>93779.520000000004</v>
      </c>
      <c r="E139" s="9">
        <f t="shared" si="158"/>
        <v>209040.95</v>
      </c>
      <c r="F139" s="9">
        <f t="shared" si="158"/>
        <v>194124.18</v>
      </c>
      <c r="G139" s="41">
        <f>SUM(D139:F139)</f>
        <v>496944.65</v>
      </c>
      <c r="H139" s="40" t="str">
        <f t="shared" ref="H139:H162" si="159">IF(C139=0,"-",G139/C139)</f>
        <v>-</v>
      </c>
      <c r="I139" s="9">
        <f t="shared" ref="I139:K139" si="160">SUM(I140:I146)</f>
        <v>166889.1</v>
      </c>
      <c r="J139" s="9">
        <f t="shared" si="160"/>
        <v>56238.95</v>
      </c>
      <c r="K139" s="9">
        <f t="shared" si="160"/>
        <v>0</v>
      </c>
      <c r="L139" s="41">
        <f>SUM(I139:K139)</f>
        <v>223128.05</v>
      </c>
      <c r="M139" s="40" t="str">
        <f t="shared" ref="M139:M162" si="161">IF(C139=0,"-",L139/C139)</f>
        <v>-</v>
      </c>
      <c r="N139" s="9">
        <f t="shared" ref="N139:P139" si="162">SUM(N140:N146)</f>
        <v>4496</v>
      </c>
      <c r="O139" s="9">
        <f t="shared" si="162"/>
        <v>489151.30000000005</v>
      </c>
      <c r="P139" s="9">
        <f t="shared" si="162"/>
        <v>2069655.19</v>
      </c>
      <c r="Q139" s="41">
        <f>SUM(N139:P139)</f>
        <v>2563302.4900000002</v>
      </c>
      <c r="R139" s="40" t="str">
        <f t="shared" ref="R139:R162" si="163">IF(C139=0,"-",Q139/C139)</f>
        <v>-</v>
      </c>
      <c r="S139" s="9">
        <f t="shared" ref="S139:U139" si="164">SUM(S140:S146)</f>
        <v>516863.98000000004</v>
      </c>
      <c r="T139" s="9">
        <f t="shared" si="164"/>
        <v>158537.67000000001</v>
      </c>
      <c r="U139" s="9">
        <f t="shared" si="164"/>
        <v>1382577.21</v>
      </c>
      <c r="V139" s="41">
        <f>SUM(S139:U139)</f>
        <v>2057978.8599999999</v>
      </c>
      <c r="W139" s="40" t="str">
        <f t="shared" ref="W139:W162" si="165">IF(C139=0,"-",V139/C139)</f>
        <v>-</v>
      </c>
      <c r="X139" s="42">
        <f>G139+L139+Q139+V139</f>
        <v>5341354.0500000007</v>
      </c>
      <c r="Y139" s="73" t="str">
        <f t="shared" ref="Y139:Y162" si="166">IF(C139=0,"-",X139/C139)</f>
        <v>-</v>
      </c>
    </row>
    <row r="140" spans="1:25" x14ac:dyDescent="0.3">
      <c r="A140" s="2" t="s">
        <v>260</v>
      </c>
      <c r="B140" s="2" t="s">
        <v>261</v>
      </c>
      <c r="C140" s="105"/>
      <c r="D140" s="42">
        <v>0</v>
      </c>
      <c r="E140" s="42">
        <v>0</v>
      </c>
      <c r="F140" s="42">
        <v>0</v>
      </c>
      <c r="G140" s="41">
        <f>SUM(D140:F140)</f>
        <v>0</v>
      </c>
      <c r="H140" s="40" t="str">
        <f t="shared" si="159"/>
        <v>-</v>
      </c>
      <c r="I140" s="42">
        <v>0</v>
      </c>
      <c r="J140" s="11">
        <v>0</v>
      </c>
      <c r="K140" s="42">
        <v>0</v>
      </c>
      <c r="L140" s="41">
        <f t="shared" ref="L140:L162" si="167">SUM(I140:K140)</f>
        <v>0</v>
      </c>
      <c r="M140" s="40" t="str">
        <f t="shared" si="161"/>
        <v>-</v>
      </c>
      <c r="N140" s="42">
        <v>0</v>
      </c>
      <c r="O140" s="42">
        <v>0</v>
      </c>
      <c r="P140" s="42">
        <v>0</v>
      </c>
      <c r="Q140" s="41">
        <f t="shared" ref="Q140:Q162" si="168">SUM(N140:P140)</f>
        <v>0</v>
      </c>
      <c r="R140" s="40" t="str">
        <f t="shared" si="163"/>
        <v>-</v>
      </c>
      <c r="S140" s="42">
        <v>0</v>
      </c>
      <c r="T140" s="42">
        <v>0</v>
      </c>
      <c r="U140" s="42">
        <v>0</v>
      </c>
      <c r="V140" s="41">
        <f>SUM(S140:U140)</f>
        <v>0</v>
      </c>
      <c r="W140" s="40" t="str">
        <f t="shared" si="165"/>
        <v>-</v>
      </c>
      <c r="X140" s="42">
        <f t="shared" ref="X140:X162" si="169">G140+L140+Q140+V140</f>
        <v>0</v>
      </c>
      <c r="Y140" s="73" t="str">
        <f t="shared" si="166"/>
        <v>-</v>
      </c>
    </row>
    <row r="141" spans="1:25" x14ac:dyDescent="0.3">
      <c r="A141" s="2" t="s">
        <v>262</v>
      </c>
      <c r="B141" s="2" t="s">
        <v>263</v>
      </c>
      <c r="C141" s="105"/>
      <c r="D141" s="42">
        <v>7772.16</v>
      </c>
      <c r="E141" s="42">
        <v>13629.1</v>
      </c>
      <c r="F141" s="42">
        <v>14117.62</v>
      </c>
      <c r="G141" s="41">
        <f t="shared" ref="G141:G162" si="170">SUM(D141:F141)</f>
        <v>35518.880000000005</v>
      </c>
      <c r="H141" s="40" t="str">
        <f t="shared" si="159"/>
        <v>-</v>
      </c>
      <c r="I141" s="42">
        <v>0</v>
      </c>
      <c r="J141" s="11">
        <v>0</v>
      </c>
      <c r="K141" s="42">
        <v>0</v>
      </c>
      <c r="L141" s="41">
        <f t="shared" si="167"/>
        <v>0</v>
      </c>
      <c r="M141" s="40" t="str">
        <f t="shared" si="161"/>
        <v>-</v>
      </c>
      <c r="N141" s="42">
        <v>0</v>
      </c>
      <c r="O141" s="42">
        <v>52146.720000000001</v>
      </c>
      <c r="P141" s="42">
        <f>447230.25+35.02</f>
        <v>447265.27</v>
      </c>
      <c r="Q141" s="41">
        <f t="shared" si="168"/>
        <v>499411.99</v>
      </c>
      <c r="R141" s="40" t="str">
        <f t="shared" si="163"/>
        <v>-</v>
      </c>
      <c r="S141" s="42">
        <v>1620.7</v>
      </c>
      <c r="T141" s="42">
        <v>0</v>
      </c>
      <c r="U141" s="42">
        <v>18244.509999999998</v>
      </c>
      <c r="V141" s="41">
        <f>SUM(S141:U141)</f>
        <v>19865.21</v>
      </c>
      <c r="W141" s="40" t="str">
        <f t="shared" si="165"/>
        <v>-</v>
      </c>
      <c r="X141" s="42">
        <f t="shared" si="169"/>
        <v>554796.07999999996</v>
      </c>
      <c r="Y141" s="73" t="str">
        <f t="shared" si="166"/>
        <v>-</v>
      </c>
    </row>
    <row r="142" spans="1:25" x14ac:dyDescent="0.3">
      <c r="A142" s="2" t="s">
        <v>264</v>
      </c>
      <c r="B142" s="2" t="s">
        <v>265</v>
      </c>
      <c r="C142" s="105"/>
      <c r="D142" s="42">
        <v>0</v>
      </c>
      <c r="E142" s="42">
        <v>84654</v>
      </c>
      <c r="F142" s="42">
        <v>17311.5</v>
      </c>
      <c r="G142" s="41">
        <f t="shared" si="170"/>
        <v>101965.5</v>
      </c>
      <c r="H142" s="40" t="str">
        <f t="shared" si="159"/>
        <v>-</v>
      </c>
      <c r="I142" s="42">
        <v>6197</v>
      </c>
      <c r="J142" s="11">
        <v>3486</v>
      </c>
      <c r="K142" s="42">
        <v>0</v>
      </c>
      <c r="L142" s="41">
        <f t="shared" si="167"/>
        <v>9683</v>
      </c>
      <c r="M142" s="40" t="str">
        <f t="shared" si="161"/>
        <v>-</v>
      </c>
      <c r="N142" s="42">
        <v>4496</v>
      </c>
      <c r="O142" s="42">
        <v>31226.880000000001</v>
      </c>
      <c r="P142" s="42">
        <v>586244.38</v>
      </c>
      <c r="Q142" s="41">
        <f t="shared" si="168"/>
        <v>621967.26</v>
      </c>
      <c r="R142" s="40" t="str">
        <f t="shared" si="163"/>
        <v>-</v>
      </c>
      <c r="S142" s="42">
        <f>92430-390</f>
        <v>92040</v>
      </c>
      <c r="T142" s="42">
        <f>Nov!I66</f>
        <v>147203.67000000001</v>
      </c>
      <c r="U142" s="42">
        <v>898803</v>
      </c>
      <c r="V142" s="41">
        <f t="shared" ref="V142:V162" si="171">SUM(S142:U142)</f>
        <v>1138046.67</v>
      </c>
      <c r="W142" s="40" t="str">
        <f t="shared" si="165"/>
        <v>-</v>
      </c>
      <c r="X142" s="42">
        <f t="shared" si="169"/>
        <v>1871662.43</v>
      </c>
      <c r="Y142" s="73" t="str">
        <f t="shared" si="166"/>
        <v>-</v>
      </c>
    </row>
    <row r="143" spans="1:25" x14ac:dyDescent="0.3">
      <c r="A143" s="2" t="s">
        <v>266</v>
      </c>
      <c r="B143" s="2" t="s">
        <v>267</v>
      </c>
      <c r="C143" s="105"/>
      <c r="D143" s="42">
        <v>0</v>
      </c>
      <c r="E143" s="42">
        <v>15847.55</v>
      </c>
      <c r="F143" s="42">
        <v>0</v>
      </c>
      <c r="G143" s="41">
        <f t="shared" si="170"/>
        <v>15847.55</v>
      </c>
      <c r="H143" s="40" t="str">
        <f t="shared" si="159"/>
        <v>-</v>
      </c>
      <c r="I143" s="42">
        <v>0</v>
      </c>
      <c r="J143" s="11">
        <v>1727.95</v>
      </c>
      <c r="K143" s="42">
        <v>0</v>
      </c>
      <c r="L143" s="41">
        <f t="shared" si="167"/>
        <v>1727.95</v>
      </c>
      <c r="M143" s="40" t="str">
        <f t="shared" si="161"/>
        <v>-</v>
      </c>
      <c r="N143" s="42">
        <v>0</v>
      </c>
      <c r="O143" s="42">
        <v>0</v>
      </c>
      <c r="P143" s="42">
        <v>141.6</v>
      </c>
      <c r="Q143" s="41">
        <f t="shared" si="168"/>
        <v>141.6</v>
      </c>
      <c r="R143" s="40" t="str">
        <f t="shared" si="163"/>
        <v>-</v>
      </c>
      <c r="S143" s="42">
        <v>0</v>
      </c>
      <c r="T143" s="42">
        <v>0</v>
      </c>
      <c r="U143" s="42">
        <v>0</v>
      </c>
      <c r="V143" s="41">
        <f t="shared" si="171"/>
        <v>0</v>
      </c>
      <c r="W143" s="40" t="str">
        <f t="shared" si="165"/>
        <v>-</v>
      </c>
      <c r="X143" s="42">
        <f t="shared" si="169"/>
        <v>17717.099999999999</v>
      </c>
      <c r="Y143" s="73" t="str">
        <f t="shared" si="166"/>
        <v>-</v>
      </c>
    </row>
    <row r="144" spans="1:25" x14ac:dyDescent="0.3">
      <c r="A144" s="2" t="s">
        <v>268</v>
      </c>
      <c r="B144" s="2" t="s">
        <v>269</v>
      </c>
      <c r="C144" s="105"/>
      <c r="D144" s="42">
        <v>86007.360000000001</v>
      </c>
      <c r="E144" s="42">
        <v>80811.8</v>
      </c>
      <c r="F144" s="42">
        <v>0</v>
      </c>
      <c r="G144" s="41">
        <f t="shared" si="170"/>
        <v>166819.16</v>
      </c>
      <c r="H144" s="40" t="str">
        <f t="shared" si="159"/>
        <v>-</v>
      </c>
      <c r="I144" s="42">
        <v>160692.1</v>
      </c>
      <c r="J144" s="11">
        <v>0</v>
      </c>
      <c r="K144" s="42">
        <v>0</v>
      </c>
      <c r="L144" s="41">
        <f t="shared" si="167"/>
        <v>160692.1</v>
      </c>
      <c r="M144" s="40" t="str">
        <f t="shared" si="161"/>
        <v>-</v>
      </c>
      <c r="N144" s="42">
        <v>0</v>
      </c>
      <c r="O144" s="42">
        <v>16000</v>
      </c>
      <c r="P144" s="42">
        <v>1023099.94</v>
      </c>
      <c r="Q144" s="41">
        <f t="shared" si="168"/>
        <v>1039099.94</v>
      </c>
      <c r="R144" s="40" t="str">
        <f t="shared" si="163"/>
        <v>-</v>
      </c>
      <c r="S144" s="42">
        <v>354563.28</v>
      </c>
      <c r="T144" s="42">
        <v>0</v>
      </c>
      <c r="U144" s="42">
        <v>0</v>
      </c>
      <c r="V144" s="41">
        <f t="shared" si="171"/>
        <v>354563.28</v>
      </c>
      <c r="W144" s="40" t="str">
        <f t="shared" si="165"/>
        <v>-</v>
      </c>
      <c r="X144" s="42">
        <f t="shared" si="169"/>
        <v>1721174.48</v>
      </c>
      <c r="Y144" s="73" t="str">
        <f t="shared" si="166"/>
        <v>-</v>
      </c>
    </row>
    <row r="145" spans="1:25" x14ac:dyDescent="0.3">
      <c r="A145" s="2" t="s">
        <v>270</v>
      </c>
      <c r="B145" s="2" t="s">
        <v>271</v>
      </c>
      <c r="C145" s="105"/>
      <c r="D145" s="42">
        <v>0</v>
      </c>
      <c r="E145" s="42">
        <v>0</v>
      </c>
      <c r="F145" s="42">
        <v>0</v>
      </c>
      <c r="G145" s="41">
        <f t="shared" si="170"/>
        <v>0</v>
      </c>
      <c r="H145" s="40" t="str">
        <f t="shared" si="159"/>
        <v>-</v>
      </c>
      <c r="I145" s="42">
        <v>0</v>
      </c>
      <c r="J145" s="11">
        <v>0</v>
      </c>
      <c r="K145" s="42">
        <v>0</v>
      </c>
      <c r="L145" s="41">
        <f t="shared" si="167"/>
        <v>0</v>
      </c>
      <c r="M145" s="40" t="str">
        <f t="shared" si="161"/>
        <v>-</v>
      </c>
      <c r="N145" s="42">
        <v>0</v>
      </c>
      <c r="O145" s="42"/>
      <c r="P145" s="42">
        <v>0</v>
      </c>
      <c r="Q145" s="41">
        <f t="shared" si="168"/>
        <v>0</v>
      </c>
      <c r="R145" s="40" t="str">
        <f t="shared" si="163"/>
        <v>-</v>
      </c>
      <c r="S145" s="42">
        <v>0</v>
      </c>
      <c r="T145" s="42">
        <v>0</v>
      </c>
      <c r="U145" s="42">
        <v>0</v>
      </c>
      <c r="V145" s="41">
        <f t="shared" si="171"/>
        <v>0</v>
      </c>
      <c r="W145" s="40" t="str">
        <f t="shared" si="165"/>
        <v>-</v>
      </c>
      <c r="X145" s="42">
        <f t="shared" si="169"/>
        <v>0</v>
      </c>
      <c r="Y145" s="73" t="str">
        <f t="shared" si="166"/>
        <v>-</v>
      </c>
    </row>
    <row r="146" spans="1:25" x14ac:dyDescent="0.3">
      <c r="A146" s="2" t="s">
        <v>272</v>
      </c>
      <c r="B146" s="2" t="s">
        <v>273</v>
      </c>
      <c r="C146" s="105"/>
      <c r="D146" s="42">
        <v>0</v>
      </c>
      <c r="E146" s="42">
        <v>14098.5</v>
      </c>
      <c r="F146" s="42">
        <v>162695.06</v>
      </c>
      <c r="G146" s="41">
        <f t="shared" si="170"/>
        <v>176793.56</v>
      </c>
      <c r="H146" s="40" t="str">
        <f t="shared" si="159"/>
        <v>-</v>
      </c>
      <c r="I146" s="42">
        <v>0</v>
      </c>
      <c r="J146" s="11">
        <v>51025</v>
      </c>
      <c r="K146" s="42">
        <v>0</v>
      </c>
      <c r="L146" s="41">
        <f t="shared" si="167"/>
        <v>51025</v>
      </c>
      <c r="M146" s="40" t="str">
        <f t="shared" si="161"/>
        <v>-</v>
      </c>
      <c r="N146" s="42">
        <v>0</v>
      </c>
      <c r="O146" s="42">
        <f>389057.7+720</f>
        <v>389777.7</v>
      </c>
      <c r="P146" s="42">
        <v>12904</v>
      </c>
      <c r="Q146" s="41">
        <f t="shared" si="168"/>
        <v>402681.7</v>
      </c>
      <c r="R146" s="40" t="str">
        <f t="shared" si="163"/>
        <v>-</v>
      </c>
      <c r="S146" s="42">
        <v>68640</v>
      </c>
      <c r="T146" s="42">
        <f>Nov!I63</f>
        <v>11334</v>
      </c>
      <c r="U146" s="42">
        <v>465529.7</v>
      </c>
      <c r="V146" s="41">
        <f t="shared" si="171"/>
        <v>545503.69999999995</v>
      </c>
      <c r="W146" s="40" t="str">
        <f t="shared" si="165"/>
        <v>-</v>
      </c>
      <c r="X146" s="42">
        <f>G146+L146+Q146+V146</f>
        <v>1176003.96</v>
      </c>
      <c r="Y146" s="73" t="str">
        <f t="shared" si="166"/>
        <v>-</v>
      </c>
    </row>
    <row r="147" spans="1:25" ht="27.6" x14ac:dyDescent="0.3">
      <c r="A147" s="39" t="s">
        <v>274</v>
      </c>
      <c r="B147" s="39" t="s">
        <v>275</v>
      </c>
      <c r="C147" s="104"/>
      <c r="D147" s="9">
        <f t="shared" ref="D147:F147" si="172">SUM(D148:D154)</f>
        <v>0</v>
      </c>
      <c r="E147" s="9">
        <f t="shared" si="172"/>
        <v>0</v>
      </c>
      <c r="F147" s="9">
        <f t="shared" si="172"/>
        <v>0</v>
      </c>
      <c r="G147" s="41">
        <f t="shared" si="170"/>
        <v>0</v>
      </c>
      <c r="H147" s="40" t="str">
        <f t="shared" si="159"/>
        <v>-</v>
      </c>
      <c r="I147" s="9">
        <f t="shared" ref="I147:K147" si="173">SUM(I148:I154)</f>
        <v>0</v>
      </c>
      <c r="J147" s="9">
        <f t="shared" si="173"/>
        <v>0</v>
      </c>
      <c r="K147" s="9">
        <f t="shared" si="173"/>
        <v>0</v>
      </c>
      <c r="L147" s="41">
        <f t="shared" si="167"/>
        <v>0</v>
      </c>
      <c r="M147" s="40" t="str">
        <f t="shared" si="161"/>
        <v>-</v>
      </c>
      <c r="N147" s="9">
        <f t="shared" ref="N147:P147" si="174">SUM(N148:N154)</f>
        <v>0</v>
      </c>
      <c r="O147" s="9">
        <f t="shared" si="174"/>
        <v>0</v>
      </c>
      <c r="P147" s="9">
        <f t="shared" si="174"/>
        <v>0</v>
      </c>
      <c r="Q147" s="41">
        <f t="shared" si="168"/>
        <v>0</v>
      </c>
      <c r="R147" s="40" t="str">
        <f t="shared" si="163"/>
        <v>-</v>
      </c>
      <c r="S147" s="9">
        <f t="shared" ref="S147:U147" si="175">SUM(S148:S154)</f>
        <v>0</v>
      </c>
      <c r="T147" s="9">
        <f t="shared" si="175"/>
        <v>0</v>
      </c>
      <c r="U147" s="9">
        <f t="shared" si="175"/>
        <v>0</v>
      </c>
      <c r="V147" s="41">
        <f t="shared" si="171"/>
        <v>0</v>
      </c>
      <c r="W147" s="40" t="str">
        <f t="shared" si="165"/>
        <v>-</v>
      </c>
      <c r="X147" s="42">
        <f t="shared" si="169"/>
        <v>0</v>
      </c>
      <c r="Y147" s="73" t="str">
        <f t="shared" si="166"/>
        <v>-</v>
      </c>
    </row>
    <row r="148" spans="1:25" x14ac:dyDescent="0.3">
      <c r="A148" s="2" t="s">
        <v>276</v>
      </c>
      <c r="B148" s="2" t="s">
        <v>261</v>
      </c>
      <c r="C148" s="105"/>
      <c r="D148" s="42">
        <v>0</v>
      </c>
      <c r="E148" s="42">
        <v>0</v>
      </c>
      <c r="F148" s="42">
        <v>0</v>
      </c>
      <c r="G148" s="41">
        <f t="shared" si="170"/>
        <v>0</v>
      </c>
      <c r="H148" s="40" t="str">
        <f t="shared" si="159"/>
        <v>-</v>
      </c>
      <c r="I148" s="42">
        <v>0</v>
      </c>
      <c r="J148" s="11">
        <v>0</v>
      </c>
      <c r="K148" s="42">
        <v>0</v>
      </c>
      <c r="L148" s="41">
        <f t="shared" si="167"/>
        <v>0</v>
      </c>
      <c r="M148" s="40" t="str">
        <f t="shared" si="161"/>
        <v>-</v>
      </c>
      <c r="N148" s="42">
        <v>0</v>
      </c>
      <c r="O148" s="42">
        <v>0</v>
      </c>
      <c r="P148" s="42">
        <v>0</v>
      </c>
      <c r="Q148" s="41">
        <f t="shared" si="168"/>
        <v>0</v>
      </c>
      <c r="R148" s="40" t="str">
        <f t="shared" si="163"/>
        <v>-</v>
      </c>
      <c r="S148" s="42">
        <v>0</v>
      </c>
      <c r="T148" s="42">
        <v>0</v>
      </c>
      <c r="U148" s="42">
        <v>0</v>
      </c>
      <c r="V148" s="41">
        <f t="shared" si="171"/>
        <v>0</v>
      </c>
      <c r="W148" s="40" t="str">
        <f t="shared" si="165"/>
        <v>-</v>
      </c>
      <c r="X148" s="42">
        <f t="shared" si="169"/>
        <v>0</v>
      </c>
      <c r="Y148" s="73" t="str">
        <f t="shared" si="166"/>
        <v>-</v>
      </c>
    </row>
    <row r="149" spans="1:25" x14ac:dyDescent="0.3">
      <c r="A149" s="2" t="s">
        <v>277</v>
      </c>
      <c r="B149" s="2" t="s">
        <v>263</v>
      </c>
      <c r="C149" s="105"/>
      <c r="D149" s="42">
        <v>0</v>
      </c>
      <c r="E149" s="42">
        <v>0</v>
      </c>
      <c r="F149" s="42">
        <v>0</v>
      </c>
      <c r="G149" s="41">
        <f t="shared" si="170"/>
        <v>0</v>
      </c>
      <c r="H149" s="40" t="str">
        <f t="shared" si="159"/>
        <v>-</v>
      </c>
      <c r="I149" s="42">
        <v>0</v>
      </c>
      <c r="J149" s="11">
        <v>0</v>
      </c>
      <c r="K149" s="42">
        <v>0</v>
      </c>
      <c r="L149" s="41">
        <f t="shared" si="167"/>
        <v>0</v>
      </c>
      <c r="M149" s="40" t="str">
        <f t="shared" si="161"/>
        <v>-</v>
      </c>
      <c r="N149" s="42">
        <v>0</v>
      </c>
      <c r="O149" s="42">
        <v>0</v>
      </c>
      <c r="P149" s="42">
        <v>0</v>
      </c>
      <c r="Q149" s="41">
        <f t="shared" si="168"/>
        <v>0</v>
      </c>
      <c r="R149" s="40" t="str">
        <f t="shared" si="163"/>
        <v>-</v>
      </c>
      <c r="S149" s="42">
        <v>0</v>
      </c>
      <c r="T149" s="42">
        <v>0</v>
      </c>
      <c r="U149" s="42">
        <v>0</v>
      </c>
      <c r="V149" s="41">
        <f t="shared" si="171"/>
        <v>0</v>
      </c>
      <c r="W149" s="40" t="str">
        <f t="shared" si="165"/>
        <v>-</v>
      </c>
      <c r="X149" s="42">
        <f t="shared" si="169"/>
        <v>0</v>
      </c>
      <c r="Y149" s="73" t="str">
        <f t="shared" si="166"/>
        <v>-</v>
      </c>
    </row>
    <row r="150" spans="1:25" x14ac:dyDescent="0.3">
      <c r="A150" s="2" t="s">
        <v>278</v>
      </c>
      <c r="B150" s="2" t="s">
        <v>265</v>
      </c>
      <c r="C150" s="105"/>
      <c r="D150" s="42">
        <v>0</v>
      </c>
      <c r="E150" s="42">
        <v>0</v>
      </c>
      <c r="F150" s="42">
        <v>0</v>
      </c>
      <c r="G150" s="41">
        <f t="shared" si="170"/>
        <v>0</v>
      </c>
      <c r="H150" s="40" t="str">
        <f t="shared" si="159"/>
        <v>-</v>
      </c>
      <c r="I150" s="42">
        <v>0</v>
      </c>
      <c r="J150" s="11">
        <v>0</v>
      </c>
      <c r="K150" s="42">
        <v>0</v>
      </c>
      <c r="L150" s="41">
        <f t="shared" si="167"/>
        <v>0</v>
      </c>
      <c r="M150" s="40" t="str">
        <f t="shared" si="161"/>
        <v>-</v>
      </c>
      <c r="N150" s="42">
        <v>0</v>
      </c>
      <c r="O150" s="42">
        <v>0</v>
      </c>
      <c r="P150" s="42">
        <v>0</v>
      </c>
      <c r="Q150" s="41">
        <f t="shared" si="168"/>
        <v>0</v>
      </c>
      <c r="R150" s="40" t="str">
        <f t="shared" si="163"/>
        <v>-</v>
      </c>
      <c r="S150" s="42">
        <v>0</v>
      </c>
      <c r="T150" s="42">
        <v>0</v>
      </c>
      <c r="U150" s="42">
        <v>0</v>
      </c>
      <c r="V150" s="41">
        <f t="shared" si="171"/>
        <v>0</v>
      </c>
      <c r="W150" s="40" t="str">
        <f t="shared" si="165"/>
        <v>-</v>
      </c>
      <c r="X150" s="42">
        <f t="shared" si="169"/>
        <v>0</v>
      </c>
      <c r="Y150" s="73" t="str">
        <f t="shared" si="166"/>
        <v>-</v>
      </c>
    </row>
    <row r="151" spans="1:25" x14ac:dyDescent="0.3">
      <c r="A151" s="2" t="s">
        <v>279</v>
      </c>
      <c r="B151" s="2" t="s">
        <v>267</v>
      </c>
      <c r="C151" s="105"/>
      <c r="D151" s="42">
        <v>0</v>
      </c>
      <c r="E151" s="42">
        <v>0</v>
      </c>
      <c r="F151" s="42">
        <v>0</v>
      </c>
      <c r="G151" s="41">
        <f t="shared" si="170"/>
        <v>0</v>
      </c>
      <c r="H151" s="40" t="str">
        <f t="shared" si="159"/>
        <v>-</v>
      </c>
      <c r="I151" s="42">
        <v>0</v>
      </c>
      <c r="J151" s="11">
        <v>0</v>
      </c>
      <c r="K151" s="42">
        <v>0</v>
      </c>
      <c r="L151" s="41">
        <f t="shared" si="167"/>
        <v>0</v>
      </c>
      <c r="M151" s="40" t="str">
        <f t="shared" si="161"/>
        <v>-</v>
      </c>
      <c r="N151" s="42">
        <v>0</v>
      </c>
      <c r="O151" s="42">
        <v>0</v>
      </c>
      <c r="P151" s="42">
        <v>0</v>
      </c>
      <c r="Q151" s="41">
        <f t="shared" si="168"/>
        <v>0</v>
      </c>
      <c r="R151" s="40" t="str">
        <f t="shared" si="163"/>
        <v>-</v>
      </c>
      <c r="S151" s="42">
        <v>0</v>
      </c>
      <c r="T151" s="42">
        <v>0</v>
      </c>
      <c r="U151" s="42">
        <v>0</v>
      </c>
      <c r="V151" s="41">
        <f t="shared" si="171"/>
        <v>0</v>
      </c>
      <c r="W151" s="40" t="str">
        <f t="shared" si="165"/>
        <v>-</v>
      </c>
      <c r="X151" s="42">
        <f t="shared" si="169"/>
        <v>0</v>
      </c>
      <c r="Y151" s="73" t="str">
        <f t="shared" si="166"/>
        <v>-</v>
      </c>
    </row>
    <row r="152" spans="1:25" x14ac:dyDescent="0.3">
      <c r="A152" s="2" t="s">
        <v>280</v>
      </c>
      <c r="B152" s="2" t="s">
        <v>269</v>
      </c>
      <c r="C152" s="105"/>
      <c r="D152" s="42">
        <v>0</v>
      </c>
      <c r="E152" s="42">
        <v>0</v>
      </c>
      <c r="F152" s="42">
        <v>0</v>
      </c>
      <c r="G152" s="41">
        <f t="shared" si="170"/>
        <v>0</v>
      </c>
      <c r="H152" s="40" t="str">
        <f t="shared" si="159"/>
        <v>-</v>
      </c>
      <c r="I152" s="42">
        <v>0</v>
      </c>
      <c r="J152" s="11">
        <v>0</v>
      </c>
      <c r="K152" s="42">
        <v>0</v>
      </c>
      <c r="L152" s="41">
        <f t="shared" si="167"/>
        <v>0</v>
      </c>
      <c r="M152" s="40" t="str">
        <f t="shared" si="161"/>
        <v>-</v>
      </c>
      <c r="N152" s="42">
        <v>0</v>
      </c>
      <c r="O152" s="42">
        <v>0</v>
      </c>
      <c r="P152" s="42">
        <v>0</v>
      </c>
      <c r="Q152" s="41">
        <f t="shared" si="168"/>
        <v>0</v>
      </c>
      <c r="R152" s="40" t="str">
        <f t="shared" si="163"/>
        <v>-</v>
      </c>
      <c r="S152" s="42">
        <v>0</v>
      </c>
      <c r="T152" s="42">
        <v>0</v>
      </c>
      <c r="U152" s="42">
        <v>0</v>
      </c>
      <c r="V152" s="41">
        <f t="shared" si="171"/>
        <v>0</v>
      </c>
      <c r="W152" s="40" t="str">
        <f t="shared" si="165"/>
        <v>-</v>
      </c>
      <c r="X152" s="42">
        <f t="shared" si="169"/>
        <v>0</v>
      </c>
      <c r="Y152" s="73" t="str">
        <f t="shared" si="166"/>
        <v>-</v>
      </c>
    </row>
    <row r="153" spans="1:25" x14ac:dyDescent="0.3">
      <c r="A153" s="2" t="s">
        <v>281</v>
      </c>
      <c r="B153" s="2" t="s">
        <v>271</v>
      </c>
      <c r="C153" s="105"/>
      <c r="D153" s="42">
        <v>0</v>
      </c>
      <c r="E153" s="42">
        <v>0</v>
      </c>
      <c r="F153" s="42">
        <v>0</v>
      </c>
      <c r="G153" s="41">
        <f t="shared" si="170"/>
        <v>0</v>
      </c>
      <c r="H153" s="40" t="str">
        <f t="shared" si="159"/>
        <v>-</v>
      </c>
      <c r="I153" s="42">
        <v>0</v>
      </c>
      <c r="J153" s="11">
        <v>0</v>
      </c>
      <c r="K153" s="42">
        <v>0</v>
      </c>
      <c r="L153" s="41">
        <f t="shared" si="167"/>
        <v>0</v>
      </c>
      <c r="M153" s="40" t="str">
        <f t="shared" si="161"/>
        <v>-</v>
      </c>
      <c r="N153" s="42">
        <v>0</v>
      </c>
      <c r="O153" s="42">
        <v>0</v>
      </c>
      <c r="P153" s="42">
        <v>0</v>
      </c>
      <c r="Q153" s="41">
        <f t="shared" si="168"/>
        <v>0</v>
      </c>
      <c r="R153" s="40" t="str">
        <f t="shared" si="163"/>
        <v>-</v>
      </c>
      <c r="S153" s="42">
        <v>0</v>
      </c>
      <c r="T153" s="42">
        <v>0</v>
      </c>
      <c r="U153" s="42">
        <v>0</v>
      </c>
      <c r="V153" s="41">
        <f t="shared" si="171"/>
        <v>0</v>
      </c>
      <c r="W153" s="40" t="str">
        <f t="shared" si="165"/>
        <v>-</v>
      </c>
      <c r="X153" s="42">
        <f t="shared" si="169"/>
        <v>0</v>
      </c>
      <c r="Y153" s="73" t="str">
        <f t="shared" si="166"/>
        <v>-</v>
      </c>
    </row>
    <row r="154" spans="1:25" x14ac:dyDescent="0.3">
      <c r="A154" s="2" t="s">
        <v>282</v>
      </c>
      <c r="B154" s="2" t="s">
        <v>273</v>
      </c>
      <c r="C154" s="105"/>
      <c r="D154" s="42">
        <v>0</v>
      </c>
      <c r="E154" s="42">
        <v>0</v>
      </c>
      <c r="F154" s="42">
        <v>0</v>
      </c>
      <c r="G154" s="41">
        <f t="shared" si="170"/>
        <v>0</v>
      </c>
      <c r="H154" s="40" t="str">
        <f t="shared" si="159"/>
        <v>-</v>
      </c>
      <c r="I154" s="42">
        <v>0</v>
      </c>
      <c r="J154" s="11">
        <v>0</v>
      </c>
      <c r="K154" s="42">
        <v>0</v>
      </c>
      <c r="L154" s="41">
        <f t="shared" si="167"/>
        <v>0</v>
      </c>
      <c r="M154" s="40" t="str">
        <f t="shared" si="161"/>
        <v>-</v>
      </c>
      <c r="N154" s="42">
        <v>0</v>
      </c>
      <c r="O154" s="42">
        <v>0</v>
      </c>
      <c r="P154" s="42">
        <v>0</v>
      </c>
      <c r="Q154" s="41">
        <f t="shared" si="168"/>
        <v>0</v>
      </c>
      <c r="R154" s="40" t="str">
        <f t="shared" si="163"/>
        <v>-</v>
      </c>
      <c r="S154" s="42">
        <v>0</v>
      </c>
      <c r="T154" s="42">
        <v>0</v>
      </c>
      <c r="U154" s="42">
        <v>0</v>
      </c>
      <c r="V154" s="41">
        <f t="shared" si="171"/>
        <v>0</v>
      </c>
      <c r="W154" s="40" t="str">
        <f t="shared" si="165"/>
        <v>-</v>
      </c>
      <c r="X154" s="42">
        <f t="shared" si="169"/>
        <v>0</v>
      </c>
      <c r="Y154" s="73" t="str">
        <f t="shared" si="166"/>
        <v>-</v>
      </c>
    </row>
    <row r="155" spans="1:25" x14ac:dyDescent="0.3">
      <c r="A155" s="39" t="s">
        <v>283</v>
      </c>
      <c r="B155" s="39" t="s">
        <v>284</v>
      </c>
      <c r="C155" s="104"/>
      <c r="D155" s="9">
        <f t="shared" ref="D155:F155" si="176">SUM(D156:D162)</f>
        <v>0</v>
      </c>
      <c r="E155" s="9">
        <f t="shared" si="176"/>
        <v>0</v>
      </c>
      <c r="F155" s="9">
        <f t="shared" si="176"/>
        <v>0</v>
      </c>
      <c r="G155" s="41">
        <f t="shared" si="170"/>
        <v>0</v>
      </c>
      <c r="H155" s="40" t="str">
        <f t="shared" si="159"/>
        <v>-</v>
      </c>
      <c r="I155" s="9">
        <f t="shared" ref="I155:K155" si="177">SUM(I156:I162)</f>
        <v>0</v>
      </c>
      <c r="J155" s="9">
        <f t="shared" si="177"/>
        <v>0</v>
      </c>
      <c r="K155" s="9">
        <f t="shared" si="177"/>
        <v>0</v>
      </c>
      <c r="L155" s="41">
        <f t="shared" si="167"/>
        <v>0</v>
      </c>
      <c r="M155" s="40" t="str">
        <f t="shared" si="161"/>
        <v>-</v>
      </c>
      <c r="N155" s="9">
        <f t="shared" ref="N155:P155" si="178">SUM(N156:N162)</f>
        <v>0</v>
      </c>
      <c r="O155" s="9">
        <f t="shared" si="178"/>
        <v>0</v>
      </c>
      <c r="P155" s="9">
        <f t="shared" si="178"/>
        <v>0</v>
      </c>
      <c r="Q155" s="41">
        <f t="shared" si="168"/>
        <v>0</v>
      </c>
      <c r="R155" s="40" t="str">
        <f t="shared" si="163"/>
        <v>-</v>
      </c>
      <c r="S155" s="9">
        <f t="shared" ref="S155:U155" si="179">SUM(S156:S162)</f>
        <v>390</v>
      </c>
      <c r="T155" s="9">
        <f t="shared" si="179"/>
        <v>0</v>
      </c>
      <c r="U155" s="9">
        <f t="shared" si="179"/>
        <v>0</v>
      </c>
      <c r="V155" s="41">
        <f t="shared" si="171"/>
        <v>390</v>
      </c>
      <c r="W155" s="40" t="str">
        <f t="shared" si="165"/>
        <v>-</v>
      </c>
      <c r="X155" s="42">
        <f t="shared" si="169"/>
        <v>390</v>
      </c>
      <c r="Y155" s="73" t="str">
        <f t="shared" si="166"/>
        <v>-</v>
      </c>
    </row>
    <row r="156" spans="1:25" x14ac:dyDescent="0.3">
      <c r="A156" s="2" t="s">
        <v>285</v>
      </c>
      <c r="B156" s="2" t="s">
        <v>261</v>
      </c>
      <c r="C156" s="105"/>
      <c r="D156" s="42">
        <v>0</v>
      </c>
      <c r="E156" s="42">
        <v>0</v>
      </c>
      <c r="F156" s="42">
        <v>0</v>
      </c>
      <c r="G156" s="41">
        <f t="shared" si="170"/>
        <v>0</v>
      </c>
      <c r="H156" s="40" t="str">
        <f t="shared" si="159"/>
        <v>-</v>
      </c>
      <c r="I156" s="42">
        <v>0</v>
      </c>
      <c r="J156" s="11">
        <v>0</v>
      </c>
      <c r="K156" s="42">
        <v>0</v>
      </c>
      <c r="L156" s="41">
        <f t="shared" si="167"/>
        <v>0</v>
      </c>
      <c r="M156" s="40" t="str">
        <f t="shared" si="161"/>
        <v>-</v>
      </c>
      <c r="N156" s="42">
        <v>0</v>
      </c>
      <c r="O156" s="42">
        <v>0</v>
      </c>
      <c r="P156" s="42">
        <v>0</v>
      </c>
      <c r="Q156" s="41">
        <f t="shared" si="168"/>
        <v>0</v>
      </c>
      <c r="R156" s="40" t="str">
        <f t="shared" si="163"/>
        <v>-</v>
      </c>
      <c r="S156" s="42">
        <v>0</v>
      </c>
      <c r="T156" s="42">
        <v>0</v>
      </c>
      <c r="U156" s="42">
        <v>0</v>
      </c>
      <c r="V156" s="41">
        <f t="shared" si="171"/>
        <v>0</v>
      </c>
      <c r="W156" s="40" t="str">
        <f t="shared" si="165"/>
        <v>-</v>
      </c>
      <c r="X156" s="42">
        <f t="shared" si="169"/>
        <v>0</v>
      </c>
      <c r="Y156" s="73" t="str">
        <f t="shared" si="166"/>
        <v>-</v>
      </c>
    </row>
    <row r="157" spans="1:25" x14ac:dyDescent="0.3">
      <c r="A157" s="2" t="s">
        <v>286</v>
      </c>
      <c r="B157" s="2" t="s">
        <v>263</v>
      </c>
      <c r="C157" s="105"/>
      <c r="D157" s="42">
        <v>0</v>
      </c>
      <c r="E157" s="42">
        <v>0</v>
      </c>
      <c r="F157" s="42">
        <v>0</v>
      </c>
      <c r="G157" s="41">
        <f t="shared" si="170"/>
        <v>0</v>
      </c>
      <c r="H157" s="40" t="str">
        <f t="shared" si="159"/>
        <v>-</v>
      </c>
      <c r="I157" s="42">
        <v>0</v>
      </c>
      <c r="J157" s="11">
        <v>0</v>
      </c>
      <c r="K157" s="42">
        <v>0</v>
      </c>
      <c r="L157" s="41">
        <f t="shared" si="167"/>
        <v>0</v>
      </c>
      <c r="M157" s="40" t="str">
        <f t="shared" si="161"/>
        <v>-</v>
      </c>
      <c r="N157" s="42">
        <v>0</v>
      </c>
      <c r="O157" s="42">
        <v>0</v>
      </c>
      <c r="P157" s="42">
        <v>0</v>
      </c>
      <c r="Q157" s="41">
        <f t="shared" si="168"/>
        <v>0</v>
      </c>
      <c r="R157" s="40" t="str">
        <f t="shared" si="163"/>
        <v>-</v>
      </c>
      <c r="S157" s="42">
        <v>0</v>
      </c>
      <c r="T157" s="42">
        <v>0</v>
      </c>
      <c r="U157" s="42">
        <v>0</v>
      </c>
      <c r="V157" s="41">
        <f t="shared" si="171"/>
        <v>0</v>
      </c>
      <c r="W157" s="40" t="str">
        <f t="shared" si="165"/>
        <v>-</v>
      </c>
      <c r="X157" s="42">
        <f t="shared" si="169"/>
        <v>0</v>
      </c>
      <c r="Y157" s="73" t="str">
        <f t="shared" si="166"/>
        <v>-</v>
      </c>
    </row>
    <row r="158" spans="1:25" x14ac:dyDescent="0.3">
      <c r="A158" s="2" t="s">
        <v>287</v>
      </c>
      <c r="B158" s="2" t="s">
        <v>265</v>
      </c>
      <c r="C158" s="105"/>
      <c r="D158" s="42">
        <v>0</v>
      </c>
      <c r="E158" s="42">
        <v>0</v>
      </c>
      <c r="F158" s="42">
        <v>0</v>
      </c>
      <c r="G158" s="41">
        <f t="shared" si="170"/>
        <v>0</v>
      </c>
      <c r="H158" s="40" t="str">
        <f t="shared" si="159"/>
        <v>-</v>
      </c>
      <c r="I158" s="42">
        <v>0</v>
      </c>
      <c r="J158" s="11">
        <v>0</v>
      </c>
      <c r="K158" s="42">
        <v>0</v>
      </c>
      <c r="L158" s="41">
        <f t="shared" si="167"/>
        <v>0</v>
      </c>
      <c r="M158" s="40" t="str">
        <f t="shared" si="161"/>
        <v>-</v>
      </c>
      <c r="N158" s="42">
        <v>0</v>
      </c>
      <c r="O158" s="42">
        <v>0</v>
      </c>
      <c r="P158" s="42">
        <v>0</v>
      </c>
      <c r="Q158" s="41">
        <f t="shared" si="168"/>
        <v>0</v>
      </c>
      <c r="R158" s="40" t="str">
        <f t="shared" si="163"/>
        <v>-</v>
      </c>
      <c r="S158" s="42">
        <v>390</v>
      </c>
      <c r="T158" s="42">
        <v>0</v>
      </c>
      <c r="U158" s="42">
        <v>0</v>
      </c>
      <c r="V158" s="41">
        <f t="shared" si="171"/>
        <v>390</v>
      </c>
      <c r="W158" s="40" t="str">
        <f t="shared" si="165"/>
        <v>-</v>
      </c>
      <c r="X158" s="42">
        <f t="shared" si="169"/>
        <v>390</v>
      </c>
      <c r="Y158" s="73" t="str">
        <f t="shared" si="166"/>
        <v>-</v>
      </c>
    </row>
    <row r="159" spans="1:25" x14ac:dyDescent="0.3">
      <c r="A159" s="2" t="s">
        <v>288</v>
      </c>
      <c r="B159" s="2" t="s">
        <v>267</v>
      </c>
      <c r="C159" s="105"/>
      <c r="D159" s="42">
        <v>0</v>
      </c>
      <c r="E159" s="42">
        <v>0</v>
      </c>
      <c r="F159" s="42">
        <v>0</v>
      </c>
      <c r="G159" s="41">
        <f t="shared" si="170"/>
        <v>0</v>
      </c>
      <c r="H159" s="40" t="str">
        <f t="shared" si="159"/>
        <v>-</v>
      </c>
      <c r="I159" s="42">
        <v>0</v>
      </c>
      <c r="J159" s="11">
        <v>0</v>
      </c>
      <c r="K159" s="42">
        <v>0</v>
      </c>
      <c r="L159" s="41">
        <f t="shared" si="167"/>
        <v>0</v>
      </c>
      <c r="M159" s="40" t="str">
        <f t="shared" si="161"/>
        <v>-</v>
      </c>
      <c r="N159" s="42">
        <v>0</v>
      </c>
      <c r="O159" s="42">
        <v>0</v>
      </c>
      <c r="P159" s="42">
        <v>0</v>
      </c>
      <c r="Q159" s="41">
        <f t="shared" si="168"/>
        <v>0</v>
      </c>
      <c r="R159" s="40" t="str">
        <f t="shared" si="163"/>
        <v>-</v>
      </c>
      <c r="S159" s="42">
        <v>0</v>
      </c>
      <c r="T159" s="42">
        <v>0</v>
      </c>
      <c r="U159" s="42">
        <v>0</v>
      </c>
      <c r="V159" s="41">
        <f t="shared" si="171"/>
        <v>0</v>
      </c>
      <c r="W159" s="40" t="str">
        <f t="shared" si="165"/>
        <v>-</v>
      </c>
      <c r="X159" s="42">
        <f t="shared" si="169"/>
        <v>0</v>
      </c>
      <c r="Y159" s="73" t="str">
        <f t="shared" si="166"/>
        <v>-</v>
      </c>
    </row>
    <row r="160" spans="1:25" x14ac:dyDescent="0.3">
      <c r="A160" s="2" t="s">
        <v>289</v>
      </c>
      <c r="B160" s="2" t="s">
        <v>269</v>
      </c>
      <c r="C160" s="105"/>
      <c r="D160" s="42">
        <v>0</v>
      </c>
      <c r="E160" s="42">
        <v>0</v>
      </c>
      <c r="F160" s="42">
        <v>0</v>
      </c>
      <c r="G160" s="41">
        <f t="shared" si="170"/>
        <v>0</v>
      </c>
      <c r="H160" s="40" t="str">
        <f t="shared" si="159"/>
        <v>-</v>
      </c>
      <c r="I160" s="42">
        <v>0</v>
      </c>
      <c r="J160" s="11">
        <v>0</v>
      </c>
      <c r="K160" s="42">
        <v>0</v>
      </c>
      <c r="L160" s="41">
        <f t="shared" si="167"/>
        <v>0</v>
      </c>
      <c r="M160" s="40" t="str">
        <f t="shared" si="161"/>
        <v>-</v>
      </c>
      <c r="N160" s="42">
        <v>0</v>
      </c>
      <c r="O160" s="42">
        <v>0</v>
      </c>
      <c r="P160" s="42">
        <v>0</v>
      </c>
      <c r="Q160" s="41">
        <f t="shared" si="168"/>
        <v>0</v>
      </c>
      <c r="R160" s="40" t="str">
        <f t="shared" si="163"/>
        <v>-</v>
      </c>
      <c r="S160" s="42">
        <v>0</v>
      </c>
      <c r="T160" s="42">
        <v>0</v>
      </c>
      <c r="U160" s="42">
        <v>0</v>
      </c>
      <c r="V160" s="41">
        <f t="shared" si="171"/>
        <v>0</v>
      </c>
      <c r="W160" s="40" t="str">
        <f t="shared" si="165"/>
        <v>-</v>
      </c>
      <c r="X160" s="42">
        <f t="shared" si="169"/>
        <v>0</v>
      </c>
      <c r="Y160" s="73" t="str">
        <f t="shared" si="166"/>
        <v>-</v>
      </c>
    </row>
    <row r="161" spans="1:25" x14ac:dyDescent="0.3">
      <c r="A161" s="2" t="s">
        <v>290</v>
      </c>
      <c r="B161" s="2" t="s">
        <v>271</v>
      </c>
      <c r="C161" s="105"/>
      <c r="D161" s="42">
        <v>0</v>
      </c>
      <c r="E161" s="42">
        <v>0</v>
      </c>
      <c r="F161" s="42">
        <v>0</v>
      </c>
      <c r="G161" s="41">
        <f t="shared" si="170"/>
        <v>0</v>
      </c>
      <c r="H161" s="40" t="str">
        <f t="shared" si="159"/>
        <v>-</v>
      </c>
      <c r="I161" s="42">
        <v>0</v>
      </c>
      <c r="J161" s="11">
        <v>0</v>
      </c>
      <c r="K161" s="42">
        <v>0</v>
      </c>
      <c r="L161" s="41">
        <f t="shared" si="167"/>
        <v>0</v>
      </c>
      <c r="M161" s="40" t="str">
        <f t="shared" si="161"/>
        <v>-</v>
      </c>
      <c r="N161" s="42">
        <v>0</v>
      </c>
      <c r="O161" s="42">
        <v>0</v>
      </c>
      <c r="P161" s="42">
        <v>0</v>
      </c>
      <c r="Q161" s="41">
        <f t="shared" si="168"/>
        <v>0</v>
      </c>
      <c r="R161" s="40" t="str">
        <f t="shared" si="163"/>
        <v>-</v>
      </c>
      <c r="S161" s="42">
        <v>0</v>
      </c>
      <c r="T161" s="42">
        <v>0</v>
      </c>
      <c r="U161" s="42">
        <v>0</v>
      </c>
      <c r="V161" s="41">
        <f t="shared" si="171"/>
        <v>0</v>
      </c>
      <c r="W161" s="40" t="str">
        <f t="shared" si="165"/>
        <v>-</v>
      </c>
      <c r="X161" s="42">
        <f t="shared" si="169"/>
        <v>0</v>
      </c>
      <c r="Y161" s="73" t="str">
        <f t="shared" si="166"/>
        <v>-</v>
      </c>
    </row>
    <row r="162" spans="1:25" x14ac:dyDescent="0.3">
      <c r="A162" s="2" t="s">
        <v>291</v>
      </c>
      <c r="B162" s="2" t="s">
        <v>273</v>
      </c>
      <c r="C162" s="105"/>
      <c r="D162" s="42">
        <v>0</v>
      </c>
      <c r="E162" s="42">
        <v>0</v>
      </c>
      <c r="F162" s="42">
        <v>0</v>
      </c>
      <c r="G162" s="41">
        <f t="shared" si="170"/>
        <v>0</v>
      </c>
      <c r="H162" s="40" t="str">
        <f t="shared" si="159"/>
        <v>-</v>
      </c>
      <c r="I162" s="42">
        <v>0</v>
      </c>
      <c r="J162" s="11">
        <v>0</v>
      </c>
      <c r="K162" s="42">
        <v>0</v>
      </c>
      <c r="L162" s="41">
        <f t="shared" si="167"/>
        <v>0</v>
      </c>
      <c r="M162" s="40" t="str">
        <f t="shared" si="161"/>
        <v>-</v>
      </c>
      <c r="N162" s="42">
        <v>0</v>
      </c>
      <c r="O162" s="42">
        <v>0</v>
      </c>
      <c r="P162" s="42">
        <v>0</v>
      </c>
      <c r="Q162" s="41">
        <f t="shared" si="168"/>
        <v>0</v>
      </c>
      <c r="R162" s="40" t="str">
        <f t="shared" si="163"/>
        <v>-</v>
      </c>
      <c r="S162" s="42">
        <v>0</v>
      </c>
      <c r="T162" s="42">
        <v>0</v>
      </c>
      <c r="U162" s="42">
        <v>0</v>
      </c>
      <c r="V162" s="41">
        <f t="shared" si="171"/>
        <v>0</v>
      </c>
      <c r="W162" s="40" t="str">
        <f t="shared" si="165"/>
        <v>-</v>
      </c>
      <c r="X162" s="42">
        <f t="shared" si="169"/>
        <v>0</v>
      </c>
      <c r="Y162" s="73" t="str">
        <f t="shared" si="166"/>
        <v>-</v>
      </c>
    </row>
    <row r="163" spans="1:25" x14ac:dyDescent="0.3">
      <c r="A163" s="28"/>
      <c r="B163" s="28"/>
      <c r="C163" s="106"/>
    </row>
    <row r="164" spans="1:25" ht="41.4" x14ac:dyDescent="0.3">
      <c r="A164" s="28"/>
      <c r="B164" s="29" t="s">
        <v>292</v>
      </c>
      <c r="C164" s="102"/>
    </row>
    <row r="165" spans="1:25" x14ac:dyDescent="0.3">
      <c r="A165" s="28"/>
      <c r="B165" s="28"/>
      <c r="C165" s="106"/>
    </row>
    <row r="166" spans="1:25" ht="41.4" x14ac:dyDescent="0.3">
      <c r="A166" s="28"/>
      <c r="B166" s="3" t="s">
        <v>293</v>
      </c>
      <c r="C166" s="103" t="s">
        <v>5</v>
      </c>
      <c r="D166" s="4" t="s">
        <v>6</v>
      </c>
      <c r="E166" s="4" t="s">
        <v>7</v>
      </c>
      <c r="F166" s="4" t="s">
        <v>8</v>
      </c>
      <c r="G166" s="4" t="s">
        <v>9</v>
      </c>
      <c r="H166" s="5" t="s">
        <v>10</v>
      </c>
      <c r="I166" s="4" t="s">
        <v>11</v>
      </c>
      <c r="J166" s="101" t="s">
        <v>12</v>
      </c>
      <c r="K166" s="4" t="s">
        <v>13</v>
      </c>
      <c r="L166" s="4" t="s">
        <v>14</v>
      </c>
      <c r="M166" s="5" t="s">
        <v>15</v>
      </c>
      <c r="N166" s="4" t="s">
        <v>16</v>
      </c>
      <c r="O166" s="4" t="s">
        <v>17</v>
      </c>
      <c r="P166" s="4" t="s">
        <v>18</v>
      </c>
      <c r="Q166" s="4" t="s">
        <v>19</v>
      </c>
      <c r="R166" s="6" t="s">
        <v>20</v>
      </c>
      <c r="S166" s="4" t="s">
        <v>21</v>
      </c>
      <c r="T166" s="4" t="s">
        <v>22</v>
      </c>
      <c r="U166" s="4" t="s">
        <v>23</v>
      </c>
      <c r="V166" s="4" t="s">
        <v>24</v>
      </c>
      <c r="W166" s="7" t="s">
        <v>25</v>
      </c>
      <c r="X166" s="8" t="s">
        <v>26</v>
      </c>
      <c r="Y166" s="72" t="s">
        <v>27</v>
      </c>
    </row>
    <row r="167" spans="1:25" x14ac:dyDescent="0.3">
      <c r="A167" s="39" t="s">
        <v>294</v>
      </c>
      <c r="B167" s="39" t="s">
        <v>295</v>
      </c>
      <c r="C167" s="104"/>
      <c r="D167" s="9">
        <f>D168+D171+D172+D173+D174</f>
        <v>8789902.959999999</v>
      </c>
      <c r="E167" s="9">
        <f>E168+E171+E172+E173+E174</f>
        <v>10735931.530000001</v>
      </c>
      <c r="F167" s="9">
        <f>F168+F171+F172+F173+F174</f>
        <v>7954769.9900000002</v>
      </c>
      <c r="G167" s="12">
        <f>F167</f>
        <v>7954769.9900000002</v>
      </c>
      <c r="H167" s="40" t="str">
        <f t="shared" ref="H167:H185" si="180">IF(C167=0,"-",G167/C167)</f>
        <v>-</v>
      </c>
      <c r="I167" s="9">
        <f>I168+I171+I172+I173+I174</f>
        <v>10397415.720000001</v>
      </c>
      <c r="J167" s="9">
        <f t="shared" ref="J167:K167" si="181">J168+J171+J172+J173+J174</f>
        <v>8779685.1800000016</v>
      </c>
      <c r="K167" s="9">
        <f t="shared" si="181"/>
        <v>9642846.4299999997</v>
      </c>
      <c r="L167" s="12">
        <f>K167</f>
        <v>9642846.4299999997</v>
      </c>
      <c r="M167" s="40" t="str">
        <f t="shared" ref="M167:M185" si="182">IF(C167=0,"-",L167/C167)</f>
        <v>-</v>
      </c>
      <c r="N167" s="9">
        <f t="shared" ref="N167:P167" si="183">N168+N171+N172+N173+N174</f>
        <v>12436472.009999998</v>
      </c>
      <c r="O167" s="9">
        <f t="shared" si="183"/>
        <v>14148046.649999999</v>
      </c>
      <c r="P167" s="9">
        <f t="shared" si="183"/>
        <v>13193707.959999999</v>
      </c>
      <c r="Q167" s="12">
        <f>P167</f>
        <v>13193707.959999999</v>
      </c>
      <c r="R167" s="40" t="str">
        <f t="shared" ref="R167:R185" si="184">IF(C167=0,"-",Q167/C167)</f>
        <v>-</v>
      </c>
      <c r="S167" s="9">
        <f t="shared" ref="S167:U167" si="185">S168+S171+S172+S173+S174</f>
        <v>13439396.390000001</v>
      </c>
      <c r="T167" s="9">
        <f t="shared" si="185"/>
        <v>13891516.960000001</v>
      </c>
      <c r="U167" s="9">
        <f t="shared" si="185"/>
        <v>12132137.430000003</v>
      </c>
      <c r="V167" s="12">
        <f>U167</f>
        <v>12132137.430000003</v>
      </c>
      <c r="W167" s="40" t="str">
        <f>IF(C167=0,"-",V167/C167)</f>
        <v>-</v>
      </c>
      <c r="X167" s="12">
        <f>U167</f>
        <v>12132137.430000003</v>
      </c>
      <c r="Y167" s="73" t="str">
        <f t="shared" ref="Y167:Y184" si="186">IF(C167=0,"-",X167/C167)</f>
        <v>-</v>
      </c>
    </row>
    <row r="168" spans="1:25" x14ac:dyDescent="0.3">
      <c r="A168" s="2" t="s">
        <v>296</v>
      </c>
      <c r="B168" s="2" t="s">
        <v>297</v>
      </c>
      <c r="C168" s="105"/>
      <c r="D168" s="10">
        <f>D169+D170</f>
        <v>10947846.59</v>
      </c>
      <c r="E168" s="10">
        <f t="shared" ref="E168" si="187">E169+E170</f>
        <v>13686646.800000001</v>
      </c>
      <c r="F168" s="10">
        <f>F169+F170</f>
        <v>10735931.529999999</v>
      </c>
      <c r="G168" s="12">
        <f>F168</f>
        <v>10735931.529999999</v>
      </c>
      <c r="H168" s="40" t="str">
        <f>IF(C168=0,"-",G168/C168)</f>
        <v>-</v>
      </c>
      <c r="I168" s="10">
        <f>I169+I170</f>
        <v>12851513.83</v>
      </c>
      <c r="J168" s="10">
        <f t="shared" ref="J168" si="188">J169+J170</f>
        <v>10397415.720000001</v>
      </c>
      <c r="K168" s="10">
        <f>K169+K170</f>
        <v>11259685.18</v>
      </c>
      <c r="L168" s="12">
        <f>K168</f>
        <v>11259685.18</v>
      </c>
      <c r="M168" s="40" t="str">
        <f t="shared" si="182"/>
        <v>-</v>
      </c>
      <c r="N168" s="10">
        <f t="shared" ref="N168:P168" si="189">N169+N170</f>
        <v>14282846.43</v>
      </c>
      <c r="O168" s="10">
        <f>O169+O170</f>
        <v>16901222.009999998</v>
      </c>
      <c r="P168" s="10">
        <f t="shared" si="189"/>
        <v>17762796.649999999</v>
      </c>
      <c r="Q168" s="12">
        <f>P168</f>
        <v>17762796.649999999</v>
      </c>
      <c r="R168" s="40" t="str">
        <f>IF(C168=0,"-",Q168/C168)</f>
        <v>-</v>
      </c>
      <c r="S168" s="10">
        <f t="shared" ref="S168:U168" si="190">S169+S170</f>
        <v>16808457.960000001</v>
      </c>
      <c r="T168" s="10">
        <f t="shared" si="190"/>
        <v>17054146.390000001</v>
      </c>
      <c r="U168" s="10">
        <f t="shared" si="190"/>
        <v>17506266.060000002</v>
      </c>
      <c r="V168" s="12">
        <f>U168</f>
        <v>17506266.060000002</v>
      </c>
      <c r="W168" s="40" t="str">
        <f t="shared" ref="W168:W173" si="191">IF(C168=0,"-",V168/C168)</f>
        <v>-</v>
      </c>
      <c r="X168" s="12">
        <f>U168</f>
        <v>17506266.060000002</v>
      </c>
      <c r="Y168" s="73" t="str">
        <f t="shared" si="186"/>
        <v>-</v>
      </c>
    </row>
    <row r="169" spans="1:25" x14ac:dyDescent="0.3">
      <c r="A169" s="2" t="s">
        <v>298</v>
      </c>
      <c r="B169" s="2" t="s">
        <v>299</v>
      </c>
      <c r="C169" s="105"/>
      <c r="D169" s="58">
        <f>Jan!H131</f>
        <v>10947846.59</v>
      </c>
      <c r="E169" s="11">
        <f>Fev!H127</f>
        <v>8789902.9600000009</v>
      </c>
      <c r="F169" s="11">
        <f>Mar!H133</f>
        <v>10735931.529999999</v>
      </c>
      <c r="G169" s="12">
        <f>F169</f>
        <v>10735931.529999999</v>
      </c>
      <c r="H169" s="40" t="str">
        <f>IF(C169=0,"-",G169/C169)</f>
        <v>-</v>
      </c>
      <c r="I169" s="11">
        <f>Abr!H134</f>
        <v>7954769.9900000002</v>
      </c>
      <c r="J169" s="11">
        <f>Mai!L137</f>
        <v>10397415.720000001</v>
      </c>
      <c r="K169" s="11">
        <f>Jun!H136</f>
        <v>8779685.1799999997</v>
      </c>
      <c r="L169" s="12">
        <f>K169</f>
        <v>8779685.1799999997</v>
      </c>
      <c r="M169" s="40" t="str">
        <f t="shared" si="182"/>
        <v>-</v>
      </c>
      <c r="N169" s="11">
        <f>Jul!H131</f>
        <v>9642846.4299999997</v>
      </c>
      <c r="O169" s="11">
        <f>Ago!H132</f>
        <v>12436472.01</v>
      </c>
      <c r="P169" s="11">
        <f>Set!H134</f>
        <v>14148046.65</v>
      </c>
      <c r="Q169" s="12">
        <f>P169</f>
        <v>14148046.65</v>
      </c>
      <c r="R169" s="40" t="str">
        <f>IF(C169=0,"-",Q169/C169)</f>
        <v>-</v>
      </c>
      <c r="S169" s="11">
        <f>Out!H135</f>
        <v>13193707.960000001</v>
      </c>
      <c r="T169" s="11">
        <f>Nov!H135</f>
        <v>13439396.390000001</v>
      </c>
      <c r="U169" s="11">
        <f>Dez!H134</f>
        <v>13891516.960000001</v>
      </c>
      <c r="V169" s="12">
        <f>U169</f>
        <v>13891516.960000001</v>
      </c>
      <c r="W169" s="40" t="str">
        <f t="shared" si="191"/>
        <v>-</v>
      </c>
      <c r="X169" s="12">
        <f t="shared" ref="X169:X185" si="192">U169</f>
        <v>13891516.960000001</v>
      </c>
      <c r="Y169" s="73" t="str">
        <f t="shared" si="186"/>
        <v>-</v>
      </c>
    </row>
    <row r="170" spans="1:25" x14ac:dyDescent="0.3">
      <c r="A170" s="2" t="s">
        <v>300</v>
      </c>
      <c r="B170" s="2" t="s">
        <v>301</v>
      </c>
      <c r="C170" s="105"/>
      <c r="D170" s="11">
        <f>D8</f>
        <v>0</v>
      </c>
      <c r="E170" s="11">
        <f>E8</f>
        <v>4896743.84</v>
      </c>
      <c r="F170" s="11">
        <f>F8</f>
        <v>0</v>
      </c>
      <c r="G170" s="12">
        <f>F170</f>
        <v>0</v>
      </c>
      <c r="H170" s="40" t="str">
        <f>IF(C170=0,"-",G170/C170)</f>
        <v>-</v>
      </c>
      <c r="I170" s="11">
        <f>I8</f>
        <v>4896743.84</v>
      </c>
      <c r="J170" s="11">
        <f>J8</f>
        <v>0</v>
      </c>
      <c r="K170" s="11">
        <f>K8</f>
        <v>2480000</v>
      </c>
      <c r="L170" s="12">
        <f>K170</f>
        <v>2480000</v>
      </c>
      <c r="M170" s="40" t="str">
        <f t="shared" si="182"/>
        <v>-</v>
      </c>
      <c r="N170" s="11">
        <f>N8</f>
        <v>4640000</v>
      </c>
      <c r="O170" s="11">
        <f>O8</f>
        <v>4464750</v>
      </c>
      <c r="P170" s="11">
        <f>P8</f>
        <v>3614750</v>
      </c>
      <c r="Q170" s="12">
        <f>P170</f>
        <v>3614750</v>
      </c>
      <c r="R170" s="40" t="str">
        <f>IF(C170=0,"-",Q170/C170)</f>
        <v>-</v>
      </c>
      <c r="S170" s="11">
        <f>S8</f>
        <v>3614750</v>
      </c>
      <c r="T170" s="11">
        <f>T8</f>
        <v>3614750</v>
      </c>
      <c r="U170" s="11">
        <f>U8</f>
        <v>3614749.1</v>
      </c>
      <c r="V170" s="12">
        <f>U170</f>
        <v>3614749.1</v>
      </c>
      <c r="W170" s="40" t="str">
        <f t="shared" si="191"/>
        <v>-</v>
      </c>
      <c r="X170" s="12">
        <f t="shared" si="192"/>
        <v>3614749.1</v>
      </c>
      <c r="Y170" s="73" t="str">
        <f t="shared" si="186"/>
        <v>-</v>
      </c>
    </row>
    <row r="171" spans="1:25" x14ac:dyDescent="0.3">
      <c r="A171" s="2" t="s">
        <v>302</v>
      </c>
      <c r="B171" s="2" t="s">
        <v>303</v>
      </c>
      <c r="C171" s="105"/>
      <c r="D171" s="11">
        <f>D35+D41-Jan!J137</f>
        <v>-43394.400000000001</v>
      </c>
      <c r="E171" s="11">
        <f>E35+E41-Fev!J133</f>
        <v>-107508.40999999999</v>
      </c>
      <c r="F171" s="11">
        <f>F35+F41-Mar!J139</f>
        <v>-138992.57999999999</v>
      </c>
      <c r="G171" s="12">
        <f t="shared" ref="G171:G185" si="193">F171</f>
        <v>-138992.57999999999</v>
      </c>
      <c r="H171" s="40" t="str">
        <f>IF(C171=0,"-",G171/C171)</f>
        <v>-</v>
      </c>
      <c r="I171" s="11">
        <f>I35+I41-Abr!J140</f>
        <v>-65576.75</v>
      </c>
      <c r="J171" s="11">
        <f>J35+J41-Mai!N143</f>
        <v>-9689.5199999999986</v>
      </c>
      <c r="K171" s="11">
        <f>K35+K41+Jun!I142</f>
        <v>51039.24</v>
      </c>
      <c r="L171" s="12">
        <f t="shared" ref="L171:L185" si="194">K171</f>
        <v>51039.24</v>
      </c>
      <c r="M171" s="40" t="str">
        <f t="shared" si="182"/>
        <v>-</v>
      </c>
      <c r="N171" s="11">
        <f>N35+N41+Jul!I137</f>
        <v>50111.54</v>
      </c>
      <c r="O171" s="11">
        <f>O35+O41-Ago!J138</f>
        <v>-416915.45</v>
      </c>
      <c r="P171" s="11">
        <f>P35+P41-Set!J140</f>
        <v>-1930801.1700000002</v>
      </c>
      <c r="Q171" s="12">
        <f t="shared" ref="Q171:Q185" si="195">P171</f>
        <v>-1930801.1700000002</v>
      </c>
      <c r="R171" s="40" t="str">
        <f>IF(C171=0,"-",Q171/C171)</f>
        <v>-</v>
      </c>
      <c r="S171" s="11">
        <f>S35+S41-Out!J141</f>
        <v>-256929.16999999998</v>
      </c>
      <c r="T171" s="11">
        <f>T35+T41-Nov!J141</f>
        <v>-10287.799999999997</v>
      </c>
      <c r="U171" s="11">
        <f>U35+U41-Dez!J143</f>
        <v>-1232287.69</v>
      </c>
      <c r="V171" s="12">
        <f t="shared" ref="V171:V185" si="196">U171</f>
        <v>-1232287.69</v>
      </c>
      <c r="W171" s="40" t="str">
        <f t="shared" si="191"/>
        <v>-</v>
      </c>
      <c r="X171" s="12">
        <f t="shared" si="192"/>
        <v>-1232287.69</v>
      </c>
      <c r="Y171" s="73" t="str">
        <f t="shared" si="186"/>
        <v>-</v>
      </c>
    </row>
    <row r="172" spans="1:25" x14ac:dyDescent="0.3">
      <c r="A172" s="2" t="s">
        <v>304</v>
      </c>
      <c r="B172" s="2" t="s">
        <v>305</v>
      </c>
      <c r="C172" s="105"/>
      <c r="D172" s="11">
        <f>D19</f>
        <v>45801.69</v>
      </c>
      <c r="E172" s="11">
        <f>E19</f>
        <v>30627.51</v>
      </c>
      <c r="F172" s="11">
        <f>F19</f>
        <v>35217.89</v>
      </c>
      <c r="G172" s="12">
        <f t="shared" si="193"/>
        <v>35217.89</v>
      </c>
      <c r="H172" s="40" t="str">
        <f t="shared" si="180"/>
        <v>-</v>
      </c>
      <c r="I172" s="11">
        <f>I19</f>
        <v>28633.83</v>
      </c>
      <c r="J172" s="11">
        <f>J19</f>
        <v>27195.72</v>
      </c>
      <c r="K172" s="11">
        <f>K19</f>
        <v>24055.23</v>
      </c>
      <c r="L172" s="12">
        <f t="shared" si="194"/>
        <v>24055.23</v>
      </c>
      <c r="M172" s="40" t="str">
        <f t="shared" si="182"/>
        <v>-</v>
      </c>
      <c r="N172" s="11">
        <f>N19</f>
        <v>22057.759999999998</v>
      </c>
      <c r="O172" s="11">
        <f>O19</f>
        <v>20260.64</v>
      </c>
      <c r="P172" s="11">
        <f>P19</f>
        <v>17320.18</v>
      </c>
      <c r="Q172" s="12">
        <f t="shared" si="195"/>
        <v>17320.18</v>
      </c>
      <c r="R172" s="40" t="str">
        <f t="shared" si="184"/>
        <v>-</v>
      </c>
      <c r="S172" s="11">
        <f>S19</f>
        <v>20131.310000000001</v>
      </c>
      <c r="T172" s="11">
        <f>T19</f>
        <v>19453.39</v>
      </c>
      <c r="U172" s="11">
        <f>U19</f>
        <v>20221.84</v>
      </c>
      <c r="V172" s="12">
        <f t="shared" si="196"/>
        <v>20221.84</v>
      </c>
      <c r="W172" s="40" t="str">
        <f t="shared" si="191"/>
        <v>-</v>
      </c>
      <c r="X172" s="12">
        <f t="shared" si="192"/>
        <v>20221.84</v>
      </c>
      <c r="Y172" s="73" t="str">
        <f t="shared" si="186"/>
        <v>-</v>
      </c>
    </row>
    <row r="173" spans="1:25" x14ac:dyDescent="0.3">
      <c r="A173" s="2" t="s">
        <v>306</v>
      </c>
      <c r="B173" s="2" t="s">
        <v>307</v>
      </c>
      <c r="C173" s="105"/>
      <c r="D173" s="11">
        <f>D46+D139</f>
        <v>-2160350.9200000004</v>
      </c>
      <c r="E173" s="11">
        <f>E46+E139</f>
        <v>-2873834.37</v>
      </c>
      <c r="F173" s="11">
        <f>F46+F139</f>
        <v>-2677386.85</v>
      </c>
      <c r="G173" s="12">
        <f t="shared" si="193"/>
        <v>-2677386.85</v>
      </c>
      <c r="H173" s="40" t="str">
        <f t="shared" si="180"/>
        <v>-</v>
      </c>
      <c r="I173" s="11">
        <f>I46+I139</f>
        <v>-2417155.19</v>
      </c>
      <c r="J173" s="11">
        <f>J46+J139</f>
        <v>-1635236.74</v>
      </c>
      <c r="K173" s="11">
        <f>K46+K139</f>
        <v>-1691933.2200000002</v>
      </c>
      <c r="L173" s="12">
        <f t="shared" si="194"/>
        <v>-1691933.2200000002</v>
      </c>
      <c r="M173" s="40" t="str">
        <f t="shared" si="182"/>
        <v>-</v>
      </c>
      <c r="N173" s="11">
        <f>N46+N139</f>
        <v>-1918543.72</v>
      </c>
      <c r="O173" s="11">
        <f>O46+O139</f>
        <v>-2356520.5500000007</v>
      </c>
      <c r="P173" s="11">
        <f>P46+P139</f>
        <v>-2655607.6999999997</v>
      </c>
      <c r="Q173" s="12">
        <f>P173</f>
        <v>-2655607.6999999997</v>
      </c>
      <c r="R173" s="40" t="str">
        <f t="shared" si="184"/>
        <v>-</v>
      </c>
      <c r="S173" s="11">
        <f>S46+S139</f>
        <v>-3132263.71</v>
      </c>
      <c r="T173" s="11">
        <f>T46+T139</f>
        <v>-3171795.0199999996</v>
      </c>
      <c r="U173" s="11">
        <f>U46+U139</f>
        <v>-4162062.7800000003</v>
      </c>
      <c r="V173" s="12">
        <f>U173</f>
        <v>-4162062.7800000003</v>
      </c>
      <c r="W173" s="40" t="str">
        <f t="shared" si="191"/>
        <v>-</v>
      </c>
      <c r="X173" s="12">
        <f t="shared" si="192"/>
        <v>-4162062.7800000003</v>
      </c>
      <c r="Y173" s="73" t="str">
        <f t="shared" si="186"/>
        <v>-</v>
      </c>
    </row>
    <row r="174" spans="1:25" x14ac:dyDescent="0.3">
      <c r="A174" s="2" t="s">
        <v>308</v>
      </c>
      <c r="B174" s="2" t="s">
        <v>309</v>
      </c>
      <c r="C174" s="105"/>
      <c r="D174" s="11">
        <v>0</v>
      </c>
      <c r="E174" s="11">
        <v>0</v>
      </c>
      <c r="F174" s="11">
        <v>0</v>
      </c>
      <c r="G174" s="12">
        <f t="shared" si="193"/>
        <v>0</v>
      </c>
      <c r="H174" s="40" t="str">
        <f t="shared" si="180"/>
        <v>-</v>
      </c>
      <c r="I174" s="11">
        <v>0</v>
      </c>
      <c r="J174" s="11">
        <v>0</v>
      </c>
      <c r="K174" s="11">
        <v>0</v>
      </c>
      <c r="L174" s="12">
        <f t="shared" si="194"/>
        <v>0</v>
      </c>
      <c r="M174" s="40" t="str">
        <f t="shared" si="182"/>
        <v>-</v>
      </c>
      <c r="N174" s="11">
        <v>0</v>
      </c>
      <c r="O174" s="11">
        <v>0</v>
      </c>
      <c r="P174" s="11">
        <v>0</v>
      </c>
      <c r="Q174" s="12">
        <f t="shared" si="195"/>
        <v>0</v>
      </c>
      <c r="R174" s="40" t="str">
        <f t="shared" si="184"/>
        <v>-</v>
      </c>
      <c r="S174" s="11">
        <v>0</v>
      </c>
      <c r="T174" s="11">
        <v>0</v>
      </c>
      <c r="U174" s="11">
        <v>0</v>
      </c>
      <c r="V174" s="12">
        <f>U174</f>
        <v>0</v>
      </c>
      <c r="W174" s="40" t="str">
        <f t="shared" ref="W174:W185" si="197">IF(C174=0,"-",V174/C174)</f>
        <v>-</v>
      </c>
      <c r="X174" s="12">
        <f t="shared" si="192"/>
        <v>0</v>
      </c>
      <c r="Y174" s="73" t="str">
        <f t="shared" si="186"/>
        <v>-</v>
      </c>
    </row>
    <row r="175" spans="1:25" x14ac:dyDescent="0.3">
      <c r="A175" s="39" t="s">
        <v>310</v>
      </c>
      <c r="B175" s="39" t="s">
        <v>311</v>
      </c>
      <c r="C175" s="104"/>
      <c r="D175" s="9">
        <f t="shared" ref="D175:F175" si="198">SUM(D176:D178)</f>
        <v>0</v>
      </c>
      <c r="E175" s="9">
        <f t="shared" si="198"/>
        <v>0</v>
      </c>
      <c r="F175" s="9">
        <f t="shared" si="198"/>
        <v>0</v>
      </c>
      <c r="G175" s="12">
        <f t="shared" si="193"/>
        <v>0</v>
      </c>
      <c r="H175" s="40" t="str">
        <f t="shared" si="180"/>
        <v>-</v>
      </c>
      <c r="I175" s="9">
        <f t="shared" ref="I175:K175" si="199">SUM(I176:I178)</f>
        <v>0</v>
      </c>
      <c r="J175" s="9">
        <f t="shared" si="199"/>
        <v>0</v>
      </c>
      <c r="K175" s="9">
        <f t="shared" si="199"/>
        <v>0</v>
      </c>
      <c r="L175" s="12">
        <f t="shared" si="194"/>
        <v>0</v>
      </c>
      <c r="M175" s="40" t="str">
        <f t="shared" si="182"/>
        <v>-</v>
      </c>
      <c r="N175" s="9">
        <f t="shared" ref="N175:P175" si="200">SUM(N176:N178)</f>
        <v>0</v>
      </c>
      <c r="O175" s="9">
        <f t="shared" si="200"/>
        <v>0</v>
      </c>
      <c r="P175" s="9">
        <f t="shared" si="200"/>
        <v>0</v>
      </c>
      <c r="Q175" s="12">
        <f t="shared" si="195"/>
        <v>0</v>
      </c>
      <c r="R175" s="40" t="str">
        <f t="shared" si="184"/>
        <v>-</v>
      </c>
      <c r="S175" s="9">
        <f t="shared" ref="S175:U175" si="201">SUM(S176:S178)</f>
        <v>0</v>
      </c>
      <c r="T175" s="9">
        <f t="shared" si="201"/>
        <v>0</v>
      </c>
      <c r="U175" s="9">
        <f t="shared" si="201"/>
        <v>0</v>
      </c>
      <c r="V175" s="12">
        <f>U175</f>
        <v>0</v>
      </c>
      <c r="W175" s="40" t="str">
        <f t="shared" si="197"/>
        <v>-</v>
      </c>
      <c r="X175" s="12">
        <f t="shared" si="192"/>
        <v>0</v>
      </c>
      <c r="Y175" s="73" t="str">
        <f t="shared" si="186"/>
        <v>-</v>
      </c>
    </row>
    <row r="176" spans="1:25" x14ac:dyDescent="0.3">
      <c r="A176" s="2" t="s">
        <v>312</v>
      </c>
      <c r="B176" s="2" t="s">
        <v>313</v>
      </c>
      <c r="C176" s="105"/>
      <c r="D176" s="11">
        <v>0</v>
      </c>
      <c r="E176" s="11">
        <v>0</v>
      </c>
      <c r="F176" s="11">
        <v>0</v>
      </c>
      <c r="G176" s="12">
        <f t="shared" si="193"/>
        <v>0</v>
      </c>
      <c r="H176" s="40" t="str">
        <f t="shared" si="180"/>
        <v>-</v>
      </c>
      <c r="I176" s="11">
        <v>0</v>
      </c>
      <c r="J176" s="11">
        <v>0</v>
      </c>
      <c r="K176" s="11">
        <v>0</v>
      </c>
      <c r="L176" s="12">
        <f t="shared" si="194"/>
        <v>0</v>
      </c>
      <c r="M176" s="40" t="str">
        <f t="shared" si="182"/>
        <v>-</v>
      </c>
      <c r="N176" s="11">
        <v>0</v>
      </c>
      <c r="O176" s="11">
        <v>0</v>
      </c>
      <c r="P176" s="11">
        <v>0</v>
      </c>
      <c r="Q176" s="12">
        <f t="shared" si="195"/>
        <v>0</v>
      </c>
      <c r="R176" s="40" t="str">
        <f t="shared" si="184"/>
        <v>-</v>
      </c>
      <c r="S176" s="11">
        <v>0</v>
      </c>
      <c r="T176" s="11">
        <v>0</v>
      </c>
      <c r="U176" s="11">
        <v>0</v>
      </c>
      <c r="V176" s="12">
        <f>U176</f>
        <v>0</v>
      </c>
      <c r="W176" s="40" t="str">
        <f t="shared" si="197"/>
        <v>-</v>
      </c>
      <c r="X176" s="12">
        <f t="shared" si="192"/>
        <v>0</v>
      </c>
      <c r="Y176" s="73" t="str">
        <f t="shared" si="186"/>
        <v>-</v>
      </c>
    </row>
    <row r="177" spans="1:25" x14ac:dyDescent="0.3">
      <c r="A177" s="2" t="s">
        <v>314</v>
      </c>
      <c r="B177" s="2" t="s">
        <v>315</v>
      </c>
      <c r="C177" s="105"/>
      <c r="D177" s="11">
        <v>0</v>
      </c>
      <c r="E177" s="11">
        <v>0</v>
      </c>
      <c r="F177" s="11">
        <v>0</v>
      </c>
      <c r="G177" s="12">
        <f t="shared" si="193"/>
        <v>0</v>
      </c>
      <c r="H177" s="40" t="str">
        <f t="shared" si="180"/>
        <v>-</v>
      </c>
      <c r="I177" s="11">
        <v>0</v>
      </c>
      <c r="J177" s="11">
        <v>0</v>
      </c>
      <c r="K177" s="11">
        <v>0</v>
      </c>
      <c r="L177" s="12">
        <f t="shared" si="194"/>
        <v>0</v>
      </c>
      <c r="M177" s="40" t="str">
        <f t="shared" si="182"/>
        <v>-</v>
      </c>
      <c r="N177" s="11">
        <v>0</v>
      </c>
      <c r="O177" s="11">
        <v>0</v>
      </c>
      <c r="P177" s="11">
        <v>0</v>
      </c>
      <c r="Q177" s="12">
        <f t="shared" si="195"/>
        <v>0</v>
      </c>
      <c r="R177" s="40" t="str">
        <f t="shared" si="184"/>
        <v>-</v>
      </c>
      <c r="S177" s="11">
        <v>0</v>
      </c>
      <c r="T177" s="11">
        <v>0</v>
      </c>
      <c r="U177" s="11">
        <v>0</v>
      </c>
      <c r="V177" s="12">
        <f t="shared" si="196"/>
        <v>0</v>
      </c>
      <c r="W177" s="40" t="str">
        <f t="shared" si="197"/>
        <v>-</v>
      </c>
      <c r="X177" s="12">
        <f t="shared" si="192"/>
        <v>0</v>
      </c>
      <c r="Y177" s="73" t="str">
        <f t="shared" si="186"/>
        <v>-</v>
      </c>
    </row>
    <row r="178" spans="1:25" x14ac:dyDescent="0.3">
      <c r="A178" s="2" t="s">
        <v>316</v>
      </c>
      <c r="B178" s="2" t="s">
        <v>317</v>
      </c>
      <c r="C178" s="105"/>
      <c r="D178" s="11">
        <v>0</v>
      </c>
      <c r="E178" s="11">
        <v>0</v>
      </c>
      <c r="F178" s="11">
        <v>0</v>
      </c>
      <c r="G178" s="12">
        <f t="shared" si="193"/>
        <v>0</v>
      </c>
      <c r="H178" s="40" t="str">
        <f t="shared" si="180"/>
        <v>-</v>
      </c>
      <c r="I178" s="11">
        <v>0</v>
      </c>
      <c r="J178" s="11">
        <v>0</v>
      </c>
      <c r="K178" s="11">
        <v>0</v>
      </c>
      <c r="L178" s="12">
        <f t="shared" si="194"/>
        <v>0</v>
      </c>
      <c r="M178" s="40" t="str">
        <f t="shared" si="182"/>
        <v>-</v>
      </c>
      <c r="N178" s="11">
        <v>0</v>
      </c>
      <c r="O178" s="11">
        <v>0</v>
      </c>
      <c r="P178" s="11">
        <v>0</v>
      </c>
      <c r="Q178" s="12">
        <f t="shared" si="195"/>
        <v>0</v>
      </c>
      <c r="R178" s="40" t="str">
        <f t="shared" si="184"/>
        <v>-</v>
      </c>
      <c r="S178" s="11">
        <v>0</v>
      </c>
      <c r="T178" s="11">
        <v>0</v>
      </c>
      <c r="U178" s="11">
        <v>0</v>
      </c>
      <c r="V178" s="12">
        <f t="shared" si="196"/>
        <v>0</v>
      </c>
      <c r="W178" s="40" t="str">
        <f t="shared" si="197"/>
        <v>-</v>
      </c>
      <c r="X178" s="12">
        <f t="shared" si="192"/>
        <v>0</v>
      </c>
      <c r="Y178" s="73" t="str">
        <f t="shared" si="186"/>
        <v>-</v>
      </c>
    </row>
    <row r="179" spans="1:25" x14ac:dyDescent="0.3">
      <c r="A179" s="39" t="s">
        <v>318</v>
      </c>
      <c r="B179" s="39" t="s">
        <v>319</v>
      </c>
      <c r="C179" s="104"/>
      <c r="D179" s="9">
        <f>SUM(D180:D185)</f>
        <v>11935217.979999999</v>
      </c>
      <c r="E179" s="9">
        <f t="shared" ref="E179" si="202">SUM(E180:E185)</f>
        <v>14359989.34</v>
      </c>
      <c r="F179" s="9">
        <f>SUM(F180:F185)</f>
        <v>11663395.629999999</v>
      </c>
      <c r="G179" s="12">
        <f t="shared" si="193"/>
        <v>11663395.629999999</v>
      </c>
      <c r="H179" s="40" t="str">
        <f t="shared" si="180"/>
        <v>-</v>
      </c>
      <c r="I179" s="9">
        <f t="shared" ref="I179:K179" si="203">SUM(I180:I185)</f>
        <v>13743352.35</v>
      </c>
      <c r="J179" s="9">
        <f t="shared" si="203"/>
        <v>11805788.620000001</v>
      </c>
      <c r="K179" s="9">
        <f t="shared" si="203"/>
        <v>12679411.910000002</v>
      </c>
      <c r="L179" s="12">
        <f t="shared" si="194"/>
        <v>12679411.910000002</v>
      </c>
      <c r="M179" s="40" t="str">
        <f t="shared" si="182"/>
        <v>-</v>
      </c>
      <c r="N179" s="9">
        <f t="shared" ref="N179:P179" si="204">SUM(N180:N185)</f>
        <v>15691543.190000001</v>
      </c>
      <c r="O179" s="9">
        <f t="shared" si="204"/>
        <v>18014008.57</v>
      </c>
      <c r="P179" s="9">
        <f t="shared" si="204"/>
        <v>18424792.900000002</v>
      </c>
      <c r="Q179" s="12">
        <f t="shared" si="195"/>
        <v>18424792.900000002</v>
      </c>
      <c r="R179" s="40" t="str">
        <f t="shared" si="184"/>
        <v>-</v>
      </c>
      <c r="S179" s="9">
        <f t="shared" ref="S179:U179" si="205">SUM(S180:S185)</f>
        <v>18042883.57</v>
      </c>
      <c r="T179" s="9">
        <f t="shared" si="205"/>
        <v>18377160.189999998</v>
      </c>
      <c r="U179" s="9">
        <f t="shared" si="205"/>
        <v>16649496.65</v>
      </c>
      <c r="V179" s="12">
        <f t="shared" si="196"/>
        <v>16649496.65</v>
      </c>
      <c r="W179" s="40" t="str">
        <f t="shared" si="197"/>
        <v>-</v>
      </c>
      <c r="X179" s="12">
        <f t="shared" si="192"/>
        <v>16649496.65</v>
      </c>
      <c r="Y179" s="73" t="str">
        <f t="shared" si="186"/>
        <v>-</v>
      </c>
    </row>
    <row r="180" spans="1:25" x14ac:dyDescent="0.3">
      <c r="A180" s="2" t="s">
        <v>320</v>
      </c>
      <c r="B180" s="2" t="s">
        <v>321</v>
      </c>
      <c r="C180" s="105"/>
      <c r="D180" s="11">
        <f>Jan!K13</f>
        <v>10286678.539999999</v>
      </c>
      <c r="E180" s="11">
        <f>Fev!K13</f>
        <v>12707965.09</v>
      </c>
      <c r="F180" s="11">
        <f>Mar!K13</f>
        <v>10013438.15</v>
      </c>
      <c r="G180" s="12">
        <f t="shared" si="193"/>
        <v>10013438.15</v>
      </c>
      <c r="H180" s="40" t="str">
        <f t="shared" si="180"/>
        <v>-</v>
      </c>
      <c r="I180" s="11">
        <f>Abr!K13+Abr!K10</f>
        <v>12090069.200000001</v>
      </c>
      <c r="J180" s="11">
        <f>Mai!O10+Mai!O14</f>
        <v>10161629.91</v>
      </c>
      <c r="K180" s="11">
        <f>Jun!K10+Jun!K13</f>
        <v>11031923.4</v>
      </c>
      <c r="L180" s="12">
        <f t="shared" si="194"/>
        <v>11031923.4</v>
      </c>
      <c r="M180" s="40" t="str">
        <f t="shared" si="182"/>
        <v>-</v>
      </c>
      <c r="N180" s="11">
        <f>Jul!K13</f>
        <v>14041270.9</v>
      </c>
      <c r="O180" s="11">
        <f>Ago!K13</f>
        <v>16361614.970000001</v>
      </c>
      <c r="P180" s="11">
        <f>Set!K14</f>
        <v>16774166.17</v>
      </c>
      <c r="Q180" s="12">
        <f t="shared" si="195"/>
        <v>16774166.17</v>
      </c>
      <c r="R180" s="40" t="str">
        <f t="shared" si="184"/>
        <v>-</v>
      </c>
      <c r="S180" s="11">
        <f>Out!K15</f>
        <v>16390476.33</v>
      </c>
      <c r="T180" s="11">
        <f>Nov!K15</f>
        <v>16724656.34</v>
      </c>
      <c r="U180" s="11">
        <f>Dez!K18+Dez!K12</f>
        <v>16014482.24</v>
      </c>
      <c r="V180" s="12">
        <f t="shared" si="196"/>
        <v>16014482.24</v>
      </c>
      <c r="W180" s="40" t="str">
        <f t="shared" si="197"/>
        <v>-</v>
      </c>
      <c r="X180" s="12">
        <f t="shared" si="192"/>
        <v>16014482.24</v>
      </c>
      <c r="Y180" s="73" t="str">
        <f t="shared" si="186"/>
        <v>-</v>
      </c>
    </row>
    <row r="181" spans="1:25" x14ac:dyDescent="0.3">
      <c r="A181" s="2" t="s">
        <v>322</v>
      </c>
      <c r="B181" s="2" t="s">
        <v>323</v>
      </c>
      <c r="C181" s="105"/>
      <c r="D181" s="11">
        <f>Jan!K16</f>
        <v>10879.68</v>
      </c>
      <c r="E181" s="11">
        <f>Fev!K16</f>
        <v>10895.8</v>
      </c>
      <c r="F181" s="11">
        <f>Mar!K16</f>
        <v>10911.44</v>
      </c>
      <c r="G181" s="12">
        <f t="shared" si="193"/>
        <v>10911.44</v>
      </c>
      <c r="H181" s="40" t="str">
        <f t="shared" si="180"/>
        <v>-</v>
      </c>
      <c r="I181" s="11">
        <f>Abr!K16</f>
        <v>10924.54</v>
      </c>
      <c r="J181" s="11">
        <f>Mai!O17</f>
        <v>10914.06</v>
      </c>
      <c r="K181" s="11">
        <f>Jun!K16</f>
        <v>10921.56</v>
      </c>
      <c r="L181" s="12">
        <f t="shared" si="194"/>
        <v>10921.56</v>
      </c>
      <c r="M181" s="40" t="str">
        <f t="shared" si="182"/>
        <v>-</v>
      </c>
      <c r="N181" s="11">
        <f>Jul!K16</f>
        <v>10925.9</v>
      </c>
      <c r="O181" s="11">
        <f>Ago!K16</f>
        <v>10927.83</v>
      </c>
      <c r="P181" s="11">
        <f>Set!K17</f>
        <v>10920.45</v>
      </c>
      <c r="Q181" s="12">
        <f t="shared" si="195"/>
        <v>10920.45</v>
      </c>
      <c r="R181" s="40" t="str">
        <f t="shared" si="184"/>
        <v>-</v>
      </c>
      <c r="S181" s="11">
        <f>Out!K18</f>
        <v>10922.42</v>
      </c>
      <c r="T181" s="11">
        <f>Nov!K18</f>
        <v>10921.97</v>
      </c>
      <c r="U181" s="11">
        <f>Dez!K21+Dez!K15</f>
        <v>10926.26</v>
      </c>
      <c r="V181" s="12">
        <f t="shared" si="196"/>
        <v>10926.26</v>
      </c>
      <c r="W181" s="40" t="str">
        <f t="shared" si="197"/>
        <v>-</v>
      </c>
      <c r="X181" s="12">
        <f t="shared" si="192"/>
        <v>10926.26</v>
      </c>
      <c r="Y181" s="73" t="str">
        <f t="shared" si="186"/>
        <v>-</v>
      </c>
    </row>
    <row r="182" spans="1:25" x14ac:dyDescent="0.3">
      <c r="A182" s="2" t="s">
        <v>324</v>
      </c>
      <c r="B182" s="2" t="s">
        <v>325</v>
      </c>
      <c r="C182" s="105"/>
      <c r="D182" s="11">
        <v>0</v>
      </c>
      <c r="E182" s="11">
        <v>0</v>
      </c>
      <c r="F182" s="11">
        <v>0</v>
      </c>
      <c r="G182" s="12">
        <f t="shared" si="193"/>
        <v>0</v>
      </c>
      <c r="H182" s="40" t="str">
        <f t="shared" si="180"/>
        <v>-</v>
      </c>
      <c r="I182" s="11">
        <v>0</v>
      </c>
      <c r="J182" s="11">
        <v>0</v>
      </c>
      <c r="K182" s="11">
        <v>0</v>
      </c>
      <c r="L182" s="12">
        <f t="shared" si="194"/>
        <v>0</v>
      </c>
      <c r="M182" s="40" t="str">
        <f t="shared" si="182"/>
        <v>-</v>
      </c>
      <c r="N182" s="11">
        <v>0</v>
      </c>
      <c r="O182" s="11">
        <v>0</v>
      </c>
      <c r="P182" s="11">
        <v>0</v>
      </c>
      <c r="Q182" s="12">
        <f t="shared" si="195"/>
        <v>0</v>
      </c>
      <c r="R182" s="40" t="str">
        <f t="shared" si="184"/>
        <v>-</v>
      </c>
      <c r="S182" s="11">
        <v>0</v>
      </c>
      <c r="T182" s="11">
        <v>0</v>
      </c>
      <c r="U182" s="11">
        <v>0</v>
      </c>
      <c r="V182" s="12">
        <f t="shared" si="196"/>
        <v>0</v>
      </c>
      <c r="W182" s="40" t="str">
        <f t="shared" si="197"/>
        <v>-</v>
      </c>
      <c r="X182" s="12">
        <f t="shared" si="192"/>
        <v>0</v>
      </c>
      <c r="Y182" s="73" t="str">
        <f t="shared" si="186"/>
        <v>-</v>
      </c>
    </row>
    <row r="183" spans="1:25" x14ac:dyDescent="0.3">
      <c r="A183" s="2" t="s">
        <v>326</v>
      </c>
      <c r="B183" s="2" t="s">
        <v>327</v>
      </c>
      <c r="C183" s="105"/>
      <c r="D183" s="11">
        <f>Jan!K14</f>
        <v>1009491.23</v>
      </c>
      <c r="E183" s="11">
        <f>Fev!K14</f>
        <v>1011629.41</v>
      </c>
      <c r="F183" s="11">
        <f>Mar!K14</f>
        <v>1010345.76</v>
      </c>
      <c r="G183" s="12">
        <f t="shared" si="193"/>
        <v>1010345.76</v>
      </c>
      <c r="H183" s="40" t="str">
        <f t="shared" si="180"/>
        <v>-</v>
      </c>
      <c r="I183" s="11">
        <f>Abr!K14</f>
        <v>1012387.71</v>
      </c>
      <c r="J183" s="11">
        <f>Mai!O15</f>
        <v>1012722.83</v>
      </c>
      <c r="K183" s="11">
        <f>Jun!K14</f>
        <v>1014782.88</v>
      </c>
      <c r="L183" s="12">
        <f t="shared" si="194"/>
        <v>1014782.88</v>
      </c>
      <c r="M183" s="40" t="str">
        <f t="shared" si="182"/>
        <v>-</v>
      </c>
      <c r="N183" s="11">
        <f>Jul!K14</f>
        <v>1016506.32</v>
      </c>
      <c r="O183" s="11">
        <f>Ago!K14</f>
        <v>1017820.48</v>
      </c>
      <c r="P183" s="11">
        <f>Set!K15</f>
        <v>1017249.57</v>
      </c>
      <c r="Q183" s="12">
        <f t="shared" si="195"/>
        <v>1017249.57</v>
      </c>
      <c r="R183" s="40" t="str">
        <f t="shared" si="184"/>
        <v>-</v>
      </c>
      <c r="S183" s="11">
        <f>Out!K16</f>
        <v>1018352.95</v>
      </c>
      <c r="T183" s="11">
        <f>Nov!K16</f>
        <v>1018413.16</v>
      </c>
      <c r="U183" s="11">
        <f>Dez!K19+Dez!K13</f>
        <v>0</v>
      </c>
      <c r="V183" s="12">
        <f t="shared" si="196"/>
        <v>0</v>
      </c>
      <c r="W183" s="40" t="str">
        <f t="shared" si="197"/>
        <v>-</v>
      </c>
      <c r="X183" s="12">
        <f t="shared" si="192"/>
        <v>0</v>
      </c>
      <c r="Y183" s="73" t="str">
        <f t="shared" si="186"/>
        <v>-</v>
      </c>
    </row>
    <row r="184" spans="1:25" x14ac:dyDescent="0.3">
      <c r="A184" s="2" t="s">
        <v>328</v>
      </c>
      <c r="B184" s="2" t="s">
        <v>329</v>
      </c>
      <c r="C184" s="105"/>
      <c r="D184" s="11">
        <f>Jan!K15</f>
        <v>628168.53</v>
      </c>
      <c r="E184" s="11">
        <f>Fev!K15</f>
        <v>629499.04</v>
      </c>
      <c r="F184" s="11">
        <f>Mar!K15</f>
        <v>628700.28</v>
      </c>
      <c r="G184" s="12">
        <f t="shared" si="193"/>
        <v>628700.28</v>
      </c>
      <c r="H184" s="40" t="str">
        <f t="shared" si="180"/>
        <v>-</v>
      </c>
      <c r="I184" s="11">
        <f>Abr!K15</f>
        <v>629970.9</v>
      </c>
      <c r="J184" s="11">
        <f>Mai!O11+Mai!O16</f>
        <v>620521.81999999995</v>
      </c>
      <c r="K184" s="11">
        <f>Jun!K15</f>
        <v>621784.06999999995</v>
      </c>
      <c r="L184" s="12">
        <f t="shared" si="194"/>
        <v>621784.06999999995</v>
      </c>
      <c r="M184" s="40" t="str">
        <f t="shared" si="182"/>
        <v>-</v>
      </c>
      <c r="N184" s="11">
        <f>Jul!K15</f>
        <v>622840.06999999995</v>
      </c>
      <c r="O184" s="11">
        <f>Ago!K15</f>
        <v>623645.29</v>
      </c>
      <c r="P184" s="11">
        <f>Set!K16</f>
        <v>622456.71</v>
      </c>
      <c r="Q184" s="12">
        <f t="shared" si="195"/>
        <v>622456.71</v>
      </c>
      <c r="R184" s="40" t="str">
        <f t="shared" si="184"/>
        <v>-</v>
      </c>
      <c r="S184" s="11">
        <f>Out!K17</f>
        <v>623131.87</v>
      </c>
      <c r="T184" s="11">
        <f>Nov!K17</f>
        <v>623168.72</v>
      </c>
      <c r="U184" s="11">
        <f>Dez!K20+Dez!K14</f>
        <v>624088.15</v>
      </c>
      <c r="V184" s="12">
        <f t="shared" si="196"/>
        <v>624088.15</v>
      </c>
      <c r="W184" s="40" t="str">
        <f t="shared" si="197"/>
        <v>-</v>
      </c>
      <c r="X184" s="12">
        <f t="shared" si="192"/>
        <v>624088.15</v>
      </c>
      <c r="Y184" s="73" t="str">
        <f t="shared" si="186"/>
        <v>-</v>
      </c>
    </row>
    <row r="185" spans="1:25" x14ac:dyDescent="0.3">
      <c r="A185" s="2" t="s">
        <v>330</v>
      </c>
      <c r="B185" s="2" t="s">
        <v>331</v>
      </c>
      <c r="C185" s="105"/>
      <c r="D185" s="11">
        <v>0</v>
      </c>
      <c r="E185" s="11">
        <v>0</v>
      </c>
      <c r="F185" s="11">
        <v>0</v>
      </c>
      <c r="G185" s="12">
        <f t="shared" si="193"/>
        <v>0</v>
      </c>
      <c r="H185" s="40" t="str">
        <f t="shared" si="180"/>
        <v>-</v>
      </c>
      <c r="I185" s="11">
        <v>0</v>
      </c>
      <c r="J185" s="11">
        <v>0</v>
      </c>
      <c r="K185" s="11">
        <v>0</v>
      </c>
      <c r="L185" s="12">
        <f t="shared" si="194"/>
        <v>0</v>
      </c>
      <c r="M185" s="40" t="str">
        <f t="shared" si="182"/>
        <v>-</v>
      </c>
      <c r="N185" s="11">
        <v>0</v>
      </c>
      <c r="O185" s="11">
        <v>0</v>
      </c>
      <c r="P185" s="11">
        <v>0</v>
      </c>
      <c r="Q185" s="12">
        <f t="shared" si="195"/>
        <v>0</v>
      </c>
      <c r="R185" s="40" t="str">
        <f t="shared" si="184"/>
        <v>-</v>
      </c>
      <c r="S185" s="11">
        <v>0</v>
      </c>
      <c r="T185" s="11">
        <v>0</v>
      </c>
      <c r="U185" s="11">
        <v>0</v>
      </c>
      <c r="V185" s="12">
        <f t="shared" si="196"/>
        <v>0</v>
      </c>
      <c r="W185" s="40" t="str">
        <f t="shared" si="197"/>
        <v>-</v>
      </c>
      <c r="X185" s="12">
        <f t="shared" si="192"/>
        <v>0</v>
      </c>
      <c r="Y185" s="73" t="str">
        <f>IF(C185=0,"-",X185/C185)</f>
        <v>-</v>
      </c>
    </row>
    <row r="187" spans="1:25" x14ac:dyDescent="0.3">
      <c r="D187" s="49">
        <f>D167-Jan!K128</f>
        <v>0</v>
      </c>
      <c r="E187" s="49">
        <f>E167-Fev!K127</f>
        <v>0</v>
      </c>
      <c r="F187" s="49">
        <f>F167-Mar!K130</f>
        <v>0</v>
      </c>
      <c r="I187" s="49">
        <f>I167-Abr!K131</f>
        <v>0</v>
      </c>
      <c r="J187" s="51">
        <f>J167-Mai!O137</f>
        <v>0</v>
      </c>
      <c r="K187" s="49">
        <f>K167-Jun!K133</f>
        <v>0</v>
      </c>
      <c r="N187" s="49">
        <f>N167-Jul!K128</f>
        <v>0</v>
      </c>
      <c r="O187" s="49">
        <f>O167-Ago!K129</f>
        <v>0</v>
      </c>
      <c r="P187" s="49">
        <f>P167-Set!K131</f>
        <v>0</v>
      </c>
      <c r="S187" s="49">
        <f>S167-Out!K135</f>
        <v>0</v>
      </c>
      <c r="T187" s="49">
        <f>T167-Nov!K135</f>
        <v>0</v>
      </c>
      <c r="U187" s="49">
        <f>U167-Dez!K134</f>
        <v>0</v>
      </c>
    </row>
    <row r="188" spans="1:25" x14ac:dyDescent="0.3">
      <c r="E188" s="50"/>
      <c r="O188" s="49"/>
    </row>
    <row r="190" spans="1:25" x14ac:dyDescent="0.3">
      <c r="D190" s="49"/>
      <c r="G190" s="50"/>
      <c r="H190" s="50"/>
    </row>
    <row r="191" spans="1:25" x14ac:dyDescent="0.3">
      <c r="D191" s="49"/>
      <c r="G191" s="50"/>
      <c r="H191" s="50"/>
      <c r="I191" s="49"/>
    </row>
    <row r="192" spans="1:25" x14ac:dyDescent="0.3">
      <c r="D192" s="51"/>
      <c r="M192" s="115"/>
    </row>
    <row r="193" spans="4:8" x14ac:dyDescent="0.3">
      <c r="D193" s="49"/>
      <c r="G193" s="50"/>
      <c r="H193" s="50"/>
    </row>
    <row r="194" spans="4:8" x14ac:dyDescent="0.3">
      <c r="G194" s="50"/>
      <c r="H194" s="50"/>
    </row>
  </sheetData>
  <mergeCells count="3">
    <mergeCell ref="A1:Y1"/>
    <mergeCell ref="A2:Y2"/>
    <mergeCell ref="A3:Y3"/>
  </mergeCells>
  <pageMargins left="0.51181102362204722" right="0.51181102362204722" top="0.78740157480314965" bottom="0.78740157480314965" header="0.31496062992125984" footer="0.31496062992125984"/>
  <pageSetup paperSize="9" scale="75" fitToHeight="5" orientation="landscape" horizontalDpi="4294967295" verticalDpi="4294967295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406"/>
  <sheetViews>
    <sheetView topLeftCell="A118" workbookViewId="0">
      <selection activeCell="K12" sqref="K12"/>
    </sheetView>
  </sheetViews>
  <sheetFormatPr defaultRowHeight="14.4" x14ac:dyDescent="0.3"/>
  <cols>
    <col min="1" max="1" width="16.44140625" customWidth="1"/>
    <col min="2" max="5" width="3.109375" customWidth="1"/>
    <col min="6" max="6" width="4" customWidth="1"/>
    <col min="7" max="7" width="51.33203125" bestFit="1" customWidth="1"/>
    <col min="8" max="8" width="15" style="68" bestFit="1" customWidth="1"/>
    <col min="9" max="9" width="14.33203125" style="68" bestFit="1" customWidth="1"/>
    <col min="10" max="10" width="13.33203125" style="68" bestFit="1" customWidth="1"/>
    <col min="11" max="11" width="15" style="68" bestFit="1" customWidth="1"/>
    <col min="12" max="12" width="15.88671875" customWidth="1"/>
    <col min="244" max="244" width="11.33203125" customWidth="1"/>
    <col min="245" max="245" width="2.33203125" customWidth="1"/>
    <col min="246" max="249" width="1.33203125" customWidth="1"/>
    <col min="250" max="250" width="0.88671875" customWidth="1"/>
    <col min="251" max="251" width="15.44140625" customWidth="1"/>
    <col min="252" max="252" width="0.88671875" customWidth="1"/>
    <col min="253" max="253" width="12.5546875" customWidth="1"/>
    <col min="254" max="254" width="4.44140625" customWidth="1"/>
    <col min="255" max="255" width="2.109375" customWidth="1"/>
    <col min="256" max="256" width="0.33203125" customWidth="1"/>
    <col min="257" max="257" width="0.5546875" customWidth="1"/>
    <col min="258" max="258" width="6.44140625" customWidth="1"/>
    <col min="259" max="259" width="3.109375" customWidth="1"/>
    <col min="260" max="261" width="1.5546875" customWidth="1"/>
    <col min="262" max="262" width="2.33203125" customWidth="1"/>
    <col min="264" max="264" width="6.88671875" customWidth="1"/>
    <col min="265" max="265" width="1.5546875" customWidth="1"/>
    <col min="266" max="266" width="4.44140625" customWidth="1"/>
    <col min="267" max="267" width="5" customWidth="1"/>
    <col min="268" max="268" width="7.33203125" customWidth="1"/>
    <col min="500" max="500" width="11.33203125" customWidth="1"/>
    <col min="501" max="501" width="2.33203125" customWidth="1"/>
    <col min="502" max="505" width="1.33203125" customWidth="1"/>
    <col min="506" max="506" width="0.88671875" customWidth="1"/>
    <col min="507" max="507" width="15.44140625" customWidth="1"/>
    <col min="508" max="508" width="0.88671875" customWidth="1"/>
    <col min="509" max="509" width="12.5546875" customWidth="1"/>
    <col min="510" max="510" width="4.44140625" customWidth="1"/>
    <col min="511" max="511" width="2.109375" customWidth="1"/>
    <col min="512" max="512" width="0.33203125" customWidth="1"/>
    <col min="513" max="513" width="0.5546875" customWidth="1"/>
    <col min="514" max="514" width="6.44140625" customWidth="1"/>
    <col min="515" max="515" width="3.109375" customWidth="1"/>
    <col min="516" max="517" width="1.5546875" customWidth="1"/>
    <col min="518" max="518" width="2.33203125" customWidth="1"/>
    <col min="520" max="520" width="6.88671875" customWidth="1"/>
    <col min="521" max="521" width="1.5546875" customWidth="1"/>
    <col min="522" max="522" width="4.44140625" customWidth="1"/>
    <col min="523" max="523" width="5" customWidth="1"/>
    <col min="524" max="524" width="7.33203125" customWidth="1"/>
    <col min="756" max="756" width="11.33203125" customWidth="1"/>
    <col min="757" max="757" width="2.33203125" customWidth="1"/>
    <col min="758" max="761" width="1.33203125" customWidth="1"/>
    <col min="762" max="762" width="0.88671875" customWidth="1"/>
    <col min="763" max="763" width="15.44140625" customWidth="1"/>
    <col min="764" max="764" width="0.88671875" customWidth="1"/>
    <col min="765" max="765" width="12.5546875" customWidth="1"/>
    <col min="766" max="766" width="4.44140625" customWidth="1"/>
    <col min="767" max="767" width="2.109375" customWidth="1"/>
    <col min="768" max="768" width="0.33203125" customWidth="1"/>
    <col min="769" max="769" width="0.5546875" customWidth="1"/>
    <col min="770" max="770" width="6.44140625" customWidth="1"/>
    <col min="771" max="771" width="3.109375" customWidth="1"/>
    <col min="772" max="773" width="1.5546875" customWidth="1"/>
    <col min="774" max="774" width="2.33203125" customWidth="1"/>
    <col min="776" max="776" width="6.88671875" customWidth="1"/>
    <col min="777" max="777" width="1.5546875" customWidth="1"/>
    <col min="778" max="778" width="4.44140625" customWidth="1"/>
    <col min="779" max="779" width="5" customWidth="1"/>
    <col min="780" max="780" width="7.33203125" customWidth="1"/>
    <col min="1012" max="1012" width="11.33203125" customWidth="1"/>
    <col min="1013" max="1013" width="2.33203125" customWidth="1"/>
    <col min="1014" max="1017" width="1.33203125" customWidth="1"/>
    <col min="1018" max="1018" width="0.88671875" customWidth="1"/>
    <col min="1019" max="1019" width="15.44140625" customWidth="1"/>
    <col min="1020" max="1020" width="0.88671875" customWidth="1"/>
    <col min="1021" max="1021" width="12.5546875" customWidth="1"/>
    <col min="1022" max="1022" width="4.44140625" customWidth="1"/>
    <col min="1023" max="1023" width="2.109375" customWidth="1"/>
    <col min="1024" max="1024" width="0.33203125" customWidth="1"/>
    <col min="1025" max="1025" width="0.5546875" customWidth="1"/>
    <col min="1026" max="1026" width="6.44140625" customWidth="1"/>
    <col min="1027" max="1027" width="3.109375" customWidth="1"/>
    <col min="1028" max="1029" width="1.5546875" customWidth="1"/>
    <col min="1030" max="1030" width="2.33203125" customWidth="1"/>
    <col min="1032" max="1032" width="6.88671875" customWidth="1"/>
    <col min="1033" max="1033" width="1.5546875" customWidth="1"/>
    <col min="1034" max="1034" width="4.44140625" customWidth="1"/>
    <col min="1035" max="1035" width="5" customWidth="1"/>
    <col min="1036" max="1036" width="7.33203125" customWidth="1"/>
    <col min="1268" max="1268" width="11.33203125" customWidth="1"/>
    <col min="1269" max="1269" width="2.33203125" customWidth="1"/>
    <col min="1270" max="1273" width="1.33203125" customWidth="1"/>
    <col min="1274" max="1274" width="0.88671875" customWidth="1"/>
    <col min="1275" max="1275" width="15.44140625" customWidth="1"/>
    <col min="1276" max="1276" width="0.88671875" customWidth="1"/>
    <col min="1277" max="1277" width="12.5546875" customWidth="1"/>
    <col min="1278" max="1278" width="4.44140625" customWidth="1"/>
    <col min="1279" max="1279" width="2.109375" customWidth="1"/>
    <col min="1280" max="1280" width="0.33203125" customWidth="1"/>
    <col min="1281" max="1281" width="0.5546875" customWidth="1"/>
    <col min="1282" max="1282" width="6.44140625" customWidth="1"/>
    <col min="1283" max="1283" width="3.109375" customWidth="1"/>
    <col min="1284" max="1285" width="1.5546875" customWidth="1"/>
    <col min="1286" max="1286" width="2.33203125" customWidth="1"/>
    <col min="1288" max="1288" width="6.88671875" customWidth="1"/>
    <col min="1289" max="1289" width="1.5546875" customWidth="1"/>
    <col min="1290" max="1290" width="4.44140625" customWidth="1"/>
    <col min="1291" max="1291" width="5" customWidth="1"/>
    <col min="1292" max="1292" width="7.33203125" customWidth="1"/>
    <col min="1524" max="1524" width="11.33203125" customWidth="1"/>
    <col min="1525" max="1525" width="2.33203125" customWidth="1"/>
    <col min="1526" max="1529" width="1.33203125" customWidth="1"/>
    <col min="1530" max="1530" width="0.88671875" customWidth="1"/>
    <col min="1531" max="1531" width="15.44140625" customWidth="1"/>
    <col min="1532" max="1532" width="0.88671875" customWidth="1"/>
    <col min="1533" max="1533" width="12.5546875" customWidth="1"/>
    <col min="1534" max="1534" width="4.44140625" customWidth="1"/>
    <col min="1535" max="1535" width="2.109375" customWidth="1"/>
    <col min="1536" max="1536" width="0.33203125" customWidth="1"/>
    <col min="1537" max="1537" width="0.5546875" customWidth="1"/>
    <col min="1538" max="1538" width="6.44140625" customWidth="1"/>
    <col min="1539" max="1539" width="3.109375" customWidth="1"/>
    <col min="1540" max="1541" width="1.5546875" customWidth="1"/>
    <col min="1542" max="1542" width="2.33203125" customWidth="1"/>
    <col min="1544" max="1544" width="6.88671875" customWidth="1"/>
    <col min="1545" max="1545" width="1.5546875" customWidth="1"/>
    <col min="1546" max="1546" width="4.44140625" customWidth="1"/>
    <col min="1547" max="1547" width="5" customWidth="1"/>
    <col min="1548" max="1548" width="7.33203125" customWidth="1"/>
    <col min="1780" max="1780" width="11.33203125" customWidth="1"/>
    <col min="1781" max="1781" width="2.33203125" customWidth="1"/>
    <col min="1782" max="1785" width="1.33203125" customWidth="1"/>
    <col min="1786" max="1786" width="0.88671875" customWidth="1"/>
    <col min="1787" max="1787" width="15.44140625" customWidth="1"/>
    <col min="1788" max="1788" width="0.88671875" customWidth="1"/>
    <col min="1789" max="1789" width="12.5546875" customWidth="1"/>
    <col min="1790" max="1790" width="4.44140625" customWidth="1"/>
    <col min="1791" max="1791" width="2.109375" customWidth="1"/>
    <col min="1792" max="1792" width="0.33203125" customWidth="1"/>
    <col min="1793" max="1793" width="0.5546875" customWidth="1"/>
    <col min="1794" max="1794" width="6.44140625" customWidth="1"/>
    <col min="1795" max="1795" width="3.109375" customWidth="1"/>
    <col min="1796" max="1797" width="1.5546875" customWidth="1"/>
    <col min="1798" max="1798" width="2.33203125" customWidth="1"/>
    <col min="1800" max="1800" width="6.88671875" customWidth="1"/>
    <col min="1801" max="1801" width="1.5546875" customWidth="1"/>
    <col min="1802" max="1802" width="4.44140625" customWidth="1"/>
    <col min="1803" max="1803" width="5" customWidth="1"/>
    <col min="1804" max="1804" width="7.33203125" customWidth="1"/>
    <col min="2036" max="2036" width="11.33203125" customWidth="1"/>
    <col min="2037" max="2037" width="2.33203125" customWidth="1"/>
    <col min="2038" max="2041" width="1.33203125" customWidth="1"/>
    <col min="2042" max="2042" width="0.88671875" customWidth="1"/>
    <col min="2043" max="2043" width="15.44140625" customWidth="1"/>
    <col min="2044" max="2044" width="0.88671875" customWidth="1"/>
    <col min="2045" max="2045" width="12.5546875" customWidth="1"/>
    <col min="2046" max="2046" width="4.44140625" customWidth="1"/>
    <col min="2047" max="2047" width="2.109375" customWidth="1"/>
    <col min="2048" max="2048" width="0.33203125" customWidth="1"/>
    <col min="2049" max="2049" width="0.5546875" customWidth="1"/>
    <col min="2050" max="2050" width="6.44140625" customWidth="1"/>
    <col min="2051" max="2051" width="3.109375" customWidth="1"/>
    <col min="2052" max="2053" width="1.5546875" customWidth="1"/>
    <col min="2054" max="2054" width="2.33203125" customWidth="1"/>
    <col min="2056" max="2056" width="6.88671875" customWidth="1"/>
    <col min="2057" max="2057" width="1.5546875" customWidth="1"/>
    <col min="2058" max="2058" width="4.44140625" customWidth="1"/>
    <col min="2059" max="2059" width="5" customWidth="1"/>
    <col min="2060" max="2060" width="7.33203125" customWidth="1"/>
    <col min="2292" max="2292" width="11.33203125" customWidth="1"/>
    <col min="2293" max="2293" width="2.33203125" customWidth="1"/>
    <col min="2294" max="2297" width="1.33203125" customWidth="1"/>
    <col min="2298" max="2298" width="0.88671875" customWidth="1"/>
    <col min="2299" max="2299" width="15.44140625" customWidth="1"/>
    <col min="2300" max="2300" width="0.88671875" customWidth="1"/>
    <col min="2301" max="2301" width="12.5546875" customWidth="1"/>
    <col min="2302" max="2302" width="4.44140625" customWidth="1"/>
    <col min="2303" max="2303" width="2.109375" customWidth="1"/>
    <col min="2304" max="2304" width="0.33203125" customWidth="1"/>
    <col min="2305" max="2305" width="0.5546875" customWidth="1"/>
    <col min="2306" max="2306" width="6.44140625" customWidth="1"/>
    <col min="2307" max="2307" width="3.109375" customWidth="1"/>
    <col min="2308" max="2309" width="1.5546875" customWidth="1"/>
    <col min="2310" max="2310" width="2.33203125" customWidth="1"/>
    <col min="2312" max="2312" width="6.88671875" customWidth="1"/>
    <col min="2313" max="2313" width="1.5546875" customWidth="1"/>
    <col min="2314" max="2314" width="4.44140625" customWidth="1"/>
    <col min="2315" max="2315" width="5" customWidth="1"/>
    <col min="2316" max="2316" width="7.33203125" customWidth="1"/>
    <col min="2548" max="2548" width="11.33203125" customWidth="1"/>
    <col min="2549" max="2549" width="2.33203125" customWidth="1"/>
    <col min="2550" max="2553" width="1.33203125" customWidth="1"/>
    <col min="2554" max="2554" width="0.88671875" customWidth="1"/>
    <col min="2555" max="2555" width="15.44140625" customWidth="1"/>
    <col min="2556" max="2556" width="0.88671875" customWidth="1"/>
    <col min="2557" max="2557" width="12.5546875" customWidth="1"/>
    <col min="2558" max="2558" width="4.44140625" customWidth="1"/>
    <col min="2559" max="2559" width="2.109375" customWidth="1"/>
    <col min="2560" max="2560" width="0.33203125" customWidth="1"/>
    <col min="2561" max="2561" width="0.5546875" customWidth="1"/>
    <col min="2562" max="2562" width="6.44140625" customWidth="1"/>
    <col min="2563" max="2563" width="3.109375" customWidth="1"/>
    <col min="2564" max="2565" width="1.5546875" customWidth="1"/>
    <col min="2566" max="2566" width="2.33203125" customWidth="1"/>
    <col min="2568" max="2568" width="6.88671875" customWidth="1"/>
    <col min="2569" max="2569" width="1.5546875" customWidth="1"/>
    <col min="2570" max="2570" width="4.44140625" customWidth="1"/>
    <col min="2571" max="2571" width="5" customWidth="1"/>
    <col min="2572" max="2572" width="7.33203125" customWidth="1"/>
    <col min="2804" max="2804" width="11.33203125" customWidth="1"/>
    <col min="2805" max="2805" width="2.33203125" customWidth="1"/>
    <col min="2806" max="2809" width="1.33203125" customWidth="1"/>
    <col min="2810" max="2810" width="0.88671875" customWidth="1"/>
    <col min="2811" max="2811" width="15.44140625" customWidth="1"/>
    <col min="2812" max="2812" width="0.88671875" customWidth="1"/>
    <col min="2813" max="2813" width="12.5546875" customWidth="1"/>
    <col min="2814" max="2814" width="4.44140625" customWidth="1"/>
    <col min="2815" max="2815" width="2.109375" customWidth="1"/>
    <col min="2816" max="2816" width="0.33203125" customWidth="1"/>
    <col min="2817" max="2817" width="0.5546875" customWidth="1"/>
    <col min="2818" max="2818" width="6.44140625" customWidth="1"/>
    <col min="2819" max="2819" width="3.109375" customWidth="1"/>
    <col min="2820" max="2821" width="1.5546875" customWidth="1"/>
    <col min="2822" max="2822" width="2.33203125" customWidth="1"/>
    <col min="2824" max="2824" width="6.88671875" customWidth="1"/>
    <col min="2825" max="2825" width="1.5546875" customWidth="1"/>
    <col min="2826" max="2826" width="4.44140625" customWidth="1"/>
    <col min="2827" max="2827" width="5" customWidth="1"/>
    <col min="2828" max="2828" width="7.33203125" customWidth="1"/>
    <col min="3060" max="3060" width="11.33203125" customWidth="1"/>
    <col min="3061" max="3061" width="2.33203125" customWidth="1"/>
    <col min="3062" max="3065" width="1.33203125" customWidth="1"/>
    <col min="3066" max="3066" width="0.88671875" customWidth="1"/>
    <col min="3067" max="3067" width="15.44140625" customWidth="1"/>
    <col min="3068" max="3068" width="0.88671875" customWidth="1"/>
    <col min="3069" max="3069" width="12.5546875" customWidth="1"/>
    <col min="3070" max="3070" width="4.44140625" customWidth="1"/>
    <col min="3071" max="3071" width="2.109375" customWidth="1"/>
    <col min="3072" max="3072" width="0.33203125" customWidth="1"/>
    <col min="3073" max="3073" width="0.5546875" customWidth="1"/>
    <col min="3074" max="3074" width="6.44140625" customWidth="1"/>
    <col min="3075" max="3075" width="3.109375" customWidth="1"/>
    <col min="3076" max="3077" width="1.5546875" customWidth="1"/>
    <col min="3078" max="3078" width="2.33203125" customWidth="1"/>
    <col min="3080" max="3080" width="6.88671875" customWidth="1"/>
    <col min="3081" max="3081" width="1.5546875" customWidth="1"/>
    <col min="3082" max="3082" width="4.44140625" customWidth="1"/>
    <col min="3083" max="3083" width="5" customWidth="1"/>
    <col min="3084" max="3084" width="7.33203125" customWidth="1"/>
    <col min="3316" max="3316" width="11.33203125" customWidth="1"/>
    <col min="3317" max="3317" width="2.33203125" customWidth="1"/>
    <col min="3318" max="3321" width="1.33203125" customWidth="1"/>
    <col min="3322" max="3322" width="0.88671875" customWidth="1"/>
    <col min="3323" max="3323" width="15.44140625" customWidth="1"/>
    <col min="3324" max="3324" width="0.88671875" customWidth="1"/>
    <col min="3325" max="3325" width="12.5546875" customWidth="1"/>
    <col min="3326" max="3326" width="4.44140625" customWidth="1"/>
    <col min="3327" max="3327" width="2.109375" customWidth="1"/>
    <col min="3328" max="3328" width="0.33203125" customWidth="1"/>
    <col min="3329" max="3329" width="0.5546875" customWidth="1"/>
    <col min="3330" max="3330" width="6.44140625" customWidth="1"/>
    <col min="3331" max="3331" width="3.109375" customWidth="1"/>
    <col min="3332" max="3333" width="1.5546875" customWidth="1"/>
    <col min="3334" max="3334" width="2.33203125" customWidth="1"/>
    <col min="3336" max="3336" width="6.88671875" customWidth="1"/>
    <col min="3337" max="3337" width="1.5546875" customWidth="1"/>
    <col min="3338" max="3338" width="4.44140625" customWidth="1"/>
    <col min="3339" max="3339" width="5" customWidth="1"/>
    <col min="3340" max="3340" width="7.33203125" customWidth="1"/>
    <col min="3572" max="3572" width="11.33203125" customWidth="1"/>
    <col min="3573" max="3573" width="2.33203125" customWidth="1"/>
    <col min="3574" max="3577" width="1.33203125" customWidth="1"/>
    <col min="3578" max="3578" width="0.88671875" customWidth="1"/>
    <col min="3579" max="3579" width="15.44140625" customWidth="1"/>
    <col min="3580" max="3580" width="0.88671875" customWidth="1"/>
    <col min="3581" max="3581" width="12.5546875" customWidth="1"/>
    <col min="3582" max="3582" width="4.44140625" customWidth="1"/>
    <col min="3583" max="3583" width="2.109375" customWidth="1"/>
    <col min="3584" max="3584" width="0.33203125" customWidth="1"/>
    <col min="3585" max="3585" width="0.5546875" customWidth="1"/>
    <col min="3586" max="3586" width="6.44140625" customWidth="1"/>
    <col min="3587" max="3587" width="3.109375" customWidth="1"/>
    <col min="3588" max="3589" width="1.5546875" customWidth="1"/>
    <col min="3590" max="3590" width="2.33203125" customWidth="1"/>
    <col min="3592" max="3592" width="6.88671875" customWidth="1"/>
    <col min="3593" max="3593" width="1.5546875" customWidth="1"/>
    <col min="3594" max="3594" width="4.44140625" customWidth="1"/>
    <col min="3595" max="3595" width="5" customWidth="1"/>
    <col min="3596" max="3596" width="7.33203125" customWidth="1"/>
    <col min="3828" max="3828" width="11.33203125" customWidth="1"/>
    <col min="3829" max="3829" width="2.33203125" customWidth="1"/>
    <col min="3830" max="3833" width="1.33203125" customWidth="1"/>
    <col min="3834" max="3834" width="0.88671875" customWidth="1"/>
    <col min="3835" max="3835" width="15.44140625" customWidth="1"/>
    <col min="3836" max="3836" width="0.88671875" customWidth="1"/>
    <col min="3837" max="3837" width="12.5546875" customWidth="1"/>
    <col min="3838" max="3838" width="4.44140625" customWidth="1"/>
    <col min="3839" max="3839" width="2.109375" customWidth="1"/>
    <col min="3840" max="3840" width="0.33203125" customWidth="1"/>
    <col min="3841" max="3841" width="0.5546875" customWidth="1"/>
    <col min="3842" max="3842" width="6.44140625" customWidth="1"/>
    <col min="3843" max="3843" width="3.109375" customWidth="1"/>
    <col min="3844" max="3845" width="1.5546875" customWidth="1"/>
    <col min="3846" max="3846" width="2.33203125" customWidth="1"/>
    <col min="3848" max="3848" width="6.88671875" customWidth="1"/>
    <col min="3849" max="3849" width="1.5546875" customWidth="1"/>
    <col min="3850" max="3850" width="4.44140625" customWidth="1"/>
    <col min="3851" max="3851" width="5" customWidth="1"/>
    <col min="3852" max="3852" width="7.33203125" customWidth="1"/>
    <col min="4084" max="4084" width="11.33203125" customWidth="1"/>
    <col min="4085" max="4085" width="2.33203125" customWidth="1"/>
    <col min="4086" max="4089" width="1.33203125" customWidth="1"/>
    <col min="4090" max="4090" width="0.88671875" customWidth="1"/>
    <col min="4091" max="4091" width="15.44140625" customWidth="1"/>
    <col min="4092" max="4092" width="0.88671875" customWidth="1"/>
    <col min="4093" max="4093" width="12.5546875" customWidth="1"/>
    <col min="4094" max="4094" width="4.44140625" customWidth="1"/>
    <col min="4095" max="4095" width="2.109375" customWidth="1"/>
    <col min="4096" max="4096" width="0.33203125" customWidth="1"/>
    <col min="4097" max="4097" width="0.5546875" customWidth="1"/>
    <col min="4098" max="4098" width="6.44140625" customWidth="1"/>
    <col min="4099" max="4099" width="3.109375" customWidth="1"/>
    <col min="4100" max="4101" width="1.5546875" customWidth="1"/>
    <col min="4102" max="4102" width="2.33203125" customWidth="1"/>
    <col min="4104" max="4104" width="6.88671875" customWidth="1"/>
    <col min="4105" max="4105" width="1.5546875" customWidth="1"/>
    <col min="4106" max="4106" width="4.44140625" customWidth="1"/>
    <col min="4107" max="4107" width="5" customWidth="1"/>
    <col min="4108" max="4108" width="7.33203125" customWidth="1"/>
    <col min="4340" max="4340" width="11.33203125" customWidth="1"/>
    <col min="4341" max="4341" width="2.33203125" customWidth="1"/>
    <col min="4342" max="4345" width="1.33203125" customWidth="1"/>
    <col min="4346" max="4346" width="0.88671875" customWidth="1"/>
    <col min="4347" max="4347" width="15.44140625" customWidth="1"/>
    <col min="4348" max="4348" width="0.88671875" customWidth="1"/>
    <col min="4349" max="4349" width="12.5546875" customWidth="1"/>
    <col min="4350" max="4350" width="4.44140625" customWidth="1"/>
    <col min="4351" max="4351" width="2.109375" customWidth="1"/>
    <col min="4352" max="4352" width="0.33203125" customWidth="1"/>
    <col min="4353" max="4353" width="0.5546875" customWidth="1"/>
    <col min="4354" max="4354" width="6.44140625" customWidth="1"/>
    <col min="4355" max="4355" width="3.109375" customWidth="1"/>
    <col min="4356" max="4357" width="1.5546875" customWidth="1"/>
    <col min="4358" max="4358" width="2.33203125" customWidth="1"/>
    <col min="4360" max="4360" width="6.88671875" customWidth="1"/>
    <col min="4361" max="4361" width="1.5546875" customWidth="1"/>
    <col min="4362" max="4362" width="4.44140625" customWidth="1"/>
    <col min="4363" max="4363" width="5" customWidth="1"/>
    <col min="4364" max="4364" width="7.33203125" customWidth="1"/>
    <col min="4596" max="4596" width="11.33203125" customWidth="1"/>
    <col min="4597" max="4597" width="2.33203125" customWidth="1"/>
    <col min="4598" max="4601" width="1.33203125" customWidth="1"/>
    <col min="4602" max="4602" width="0.88671875" customWidth="1"/>
    <col min="4603" max="4603" width="15.44140625" customWidth="1"/>
    <col min="4604" max="4604" width="0.88671875" customWidth="1"/>
    <col min="4605" max="4605" width="12.5546875" customWidth="1"/>
    <col min="4606" max="4606" width="4.44140625" customWidth="1"/>
    <col min="4607" max="4607" width="2.109375" customWidth="1"/>
    <col min="4608" max="4608" width="0.33203125" customWidth="1"/>
    <col min="4609" max="4609" width="0.5546875" customWidth="1"/>
    <col min="4610" max="4610" width="6.44140625" customWidth="1"/>
    <col min="4611" max="4611" width="3.109375" customWidth="1"/>
    <col min="4612" max="4613" width="1.5546875" customWidth="1"/>
    <col min="4614" max="4614" width="2.33203125" customWidth="1"/>
    <col min="4616" max="4616" width="6.88671875" customWidth="1"/>
    <col min="4617" max="4617" width="1.5546875" customWidth="1"/>
    <col min="4618" max="4618" width="4.44140625" customWidth="1"/>
    <col min="4619" max="4619" width="5" customWidth="1"/>
    <col min="4620" max="4620" width="7.33203125" customWidth="1"/>
    <col min="4852" max="4852" width="11.33203125" customWidth="1"/>
    <col min="4853" max="4853" width="2.33203125" customWidth="1"/>
    <col min="4854" max="4857" width="1.33203125" customWidth="1"/>
    <col min="4858" max="4858" width="0.88671875" customWidth="1"/>
    <col min="4859" max="4859" width="15.44140625" customWidth="1"/>
    <col min="4860" max="4860" width="0.88671875" customWidth="1"/>
    <col min="4861" max="4861" width="12.5546875" customWidth="1"/>
    <col min="4862" max="4862" width="4.44140625" customWidth="1"/>
    <col min="4863" max="4863" width="2.109375" customWidth="1"/>
    <col min="4864" max="4864" width="0.33203125" customWidth="1"/>
    <col min="4865" max="4865" width="0.5546875" customWidth="1"/>
    <col min="4866" max="4866" width="6.44140625" customWidth="1"/>
    <col min="4867" max="4867" width="3.109375" customWidth="1"/>
    <col min="4868" max="4869" width="1.5546875" customWidth="1"/>
    <col min="4870" max="4870" width="2.33203125" customWidth="1"/>
    <col min="4872" max="4872" width="6.88671875" customWidth="1"/>
    <col min="4873" max="4873" width="1.5546875" customWidth="1"/>
    <col min="4874" max="4874" width="4.44140625" customWidth="1"/>
    <col min="4875" max="4875" width="5" customWidth="1"/>
    <col min="4876" max="4876" width="7.33203125" customWidth="1"/>
    <col min="5108" max="5108" width="11.33203125" customWidth="1"/>
    <col min="5109" max="5109" width="2.33203125" customWidth="1"/>
    <col min="5110" max="5113" width="1.33203125" customWidth="1"/>
    <col min="5114" max="5114" width="0.88671875" customWidth="1"/>
    <col min="5115" max="5115" width="15.44140625" customWidth="1"/>
    <col min="5116" max="5116" width="0.88671875" customWidth="1"/>
    <col min="5117" max="5117" width="12.5546875" customWidth="1"/>
    <col min="5118" max="5118" width="4.44140625" customWidth="1"/>
    <col min="5119" max="5119" width="2.109375" customWidth="1"/>
    <col min="5120" max="5120" width="0.33203125" customWidth="1"/>
    <col min="5121" max="5121" width="0.5546875" customWidth="1"/>
    <col min="5122" max="5122" width="6.44140625" customWidth="1"/>
    <col min="5123" max="5123" width="3.109375" customWidth="1"/>
    <col min="5124" max="5125" width="1.5546875" customWidth="1"/>
    <col min="5126" max="5126" width="2.33203125" customWidth="1"/>
    <col min="5128" max="5128" width="6.88671875" customWidth="1"/>
    <col min="5129" max="5129" width="1.5546875" customWidth="1"/>
    <col min="5130" max="5130" width="4.44140625" customWidth="1"/>
    <col min="5131" max="5131" width="5" customWidth="1"/>
    <col min="5132" max="5132" width="7.33203125" customWidth="1"/>
    <col min="5364" max="5364" width="11.33203125" customWidth="1"/>
    <col min="5365" max="5365" width="2.33203125" customWidth="1"/>
    <col min="5366" max="5369" width="1.33203125" customWidth="1"/>
    <col min="5370" max="5370" width="0.88671875" customWidth="1"/>
    <col min="5371" max="5371" width="15.44140625" customWidth="1"/>
    <col min="5372" max="5372" width="0.88671875" customWidth="1"/>
    <col min="5373" max="5373" width="12.5546875" customWidth="1"/>
    <col min="5374" max="5374" width="4.44140625" customWidth="1"/>
    <col min="5375" max="5375" width="2.109375" customWidth="1"/>
    <col min="5376" max="5376" width="0.33203125" customWidth="1"/>
    <col min="5377" max="5377" width="0.5546875" customWidth="1"/>
    <col min="5378" max="5378" width="6.44140625" customWidth="1"/>
    <col min="5379" max="5379" width="3.109375" customWidth="1"/>
    <col min="5380" max="5381" width="1.5546875" customWidth="1"/>
    <col min="5382" max="5382" width="2.33203125" customWidth="1"/>
    <col min="5384" max="5384" width="6.88671875" customWidth="1"/>
    <col min="5385" max="5385" width="1.5546875" customWidth="1"/>
    <col min="5386" max="5386" width="4.44140625" customWidth="1"/>
    <col min="5387" max="5387" width="5" customWidth="1"/>
    <col min="5388" max="5388" width="7.33203125" customWidth="1"/>
    <col min="5620" max="5620" width="11.33203125" customWidth="1"/>
    <col min="5621" max="5621" width="2.33203125" customWidth="1"/>
    <col min="5622" max="5625" width="1.33203125" customWidth="1"/>
    <col min="5626" max="5626" width="0.88671875" customWidth="1"/>
    <col min="5627" max="5627" width="15.44140625" customWidth="1"/>
    <col min="5628" max="5628" width="0.88671875" customWidth="1"/>
    <col min="5629" max="5629" width="12.5546875" customWidth="1"/>
    <col min="5630" max="5630" width="4.44140625" customWidth="1"/>
    <col min="5631" max="5631" width="2.109375" customWidth="1"/>
    <col min="5632" max="5632" width="0.33203125" customWidth="1"/>
    <col min="5633" max="5633" width="0.5546875" customWidth="1"/>
    <col min="5634" max="5634" width="6.44140625" customWidth="1"/>
    <col min="5635" max="5635" width="3.109375" customWidth="1"/>
    <col min="5636" max="5637" width="1.5546875" customWidth="1"/>
    <col min="5638" max="5638" width="2.33203125" customWidth="1"/>
    <col min="5640" max="5640" width="6.88671875" customWidth="1"/>
    <col min="5641" max="5641" width="1.5546875" customWidth="1"/>
    <col min="5642" max="5642" width="4.44140625" customWidth="1"/>
    <col min="5643" max="5643" width="5" customWidth="1"/>
    <col min="5644" max="5644" width="7.33203125" customWidth="1"/>
    <col min="5876" max="5876" width="11.33203125" customWidth="1"/>
    <col min="5877" max="5877" width="2.33203125" customWidth="1"/>
    <col min="5878" max="5881" width="1.33203125" customWidth="1"/>
    <col min="5882" max="5882" width="0.88671875" customWidth="1"/>
    <col min="5883" max="5883" width="15.44140625" customWidth="1"/>
    <col min="5884" max="5884" width="0.88671875" customWidth="1"/>
    <col min="5885" max="5885" width="12.5546875" customWidth="1"/>
    <col min="5886" max="5886" width="4.44140625" customWidth="1"/>
    <col min="5887" max="5887" width="2.109375" customWidth="1"/>
    <col min="5888" max="5888" width="0.33203125" customWidth="1"/>
    <col min="5889" max="5889" width="0.5546875" customWidth="1"/>
    <col min="5890" max="5890" width="6.44140625" customWidth="1"/>
    <col min="5891" max="5891" width="3.109375" customWidth="1"/>
    <col min="5892" max="5893" width="1.5546875" customWidth="1"/>
    <col min="5894" max="5894" width="2.33203125" customWidth="1"/>
    <col min="5896" max="5896" width="6.88671875" customWidth="1"/>
    <col min="5897" max="5897" width="1.5546875" customWidth="1"/>
    <col min="5898" max="5898" width="4.44140625" customWidth="1"/>
    <col min="5899" max="5899" width="5" customWidth="1"/>
    <col min="5900" max="5900" width="7.33203125" customWidth="1"/>
    <col min="6132" max="6132" width="11.33203125" customWidth="1"/>
    <col min="6133" max="6133" width="2.33203125" customWidth="1"/>
    <col min="6134" max="6137" width="1.33203125" customWidth="1"/>
    <col min="6138" max="6138" width="0.88671875" customWidth="1"/>
    <col min="6139" max="6139" width="15.44140625" customWidth="1"/>
    <col min="6140" max="6140" width="0.88671875" customWidth="1"/>
    <col min="6141" max="6141" width="12.5546875" customWidth="1"/>
    <col min="6142" max="6142" width="4.44140625" customWidth="1"/>
    <col min="6143" max="6143" width="2.109375" customWidth="1"/>
    <col min="6144" max="6144" width="0.33203125" customWidth="1"/>
    <col min="6145" max="6145" width="0.5546875" customWidth="1"/>
    <col min="6146" max="6146" width="6.44140625" customWidth="1"/>
    <col min="6147" max="6147" width="3.109375" customWidth="1"/>
    <col min="6148" max="6149" width="1.5546875" customWidth="1"/>
    <col min="6150" max="6150" width="2.33203125" customWidth="1"/>
    <col min="6152" max="6152" width="6.88671875" customWidth="1"/>
    <col min="6153" max="6153" width="1.5546875" customWidth="1"/>
    <col min="6154" max="6154" width="4.44140625" customWidth="1"/>
    <col min="6155" max="6155" width="5" customWidth="1"/>
    <col min="6156" max="6156" width="7.33203125" customWidth="1"/>
    <col min="6388" max="6388" width="11.33203125" customWidth="1"/>
    <col min="6389" max="6389" width="2.33203125" customWidth="1"/>
    <col min="6390" max="6393" width="1.33203125" customWidth="1"/>
    <col min="6394" max="6394" width="0.88671875" customWidth="1"/>
    <col min="6395" max="6395" width="15.44140625" customWidth="1"/>
    <col min="6396" max="6396" width="0.88671875" customWidth="1"/>
    <col min="6397" max="6397" width="12.5546875" customWidth="1"/>
    <col min="6398" max="6398" width="4.44140625" customWidth="1"/>
    <col min="6399" max="6399" width="2.109375" customWidth="1"/>
    <col min="6400" max="6400" width="0.33203125" customWidth="1"/>
    <col min="6401" max="6401" width="0.5546875" customWidth="1"/>
    <col min="6402" max="6402" width="6.44140625" customWidth="1"/>
    <col min="6403" max="6403" width="3.109375" customWidth="1"/>
    <col min="6404" max="6405" width="1.5546875" customWidth="1"/>
    <col min="6406" max="6406" width="2.33203125" customWidth="1"/>
    <col min="6408" max="6408" width="6.88671875" customWidth="1"/>
    <col min="6409" max="6409" width="1.5546875" customWidth="1"/>
    <col min="6410" max="6410" width="4.44140625" customWidth="1"/>
    <col min="6411" max="6411" width="5" customWidth="1"/>
    <col min="6412" max="6412" width="7.33203125" customWidth="1"/>
    <col min="6644" max="6644" width="11.33203125" customWidth="1"/>
    <col min="6645" max="6645" width="2.33203125" customWidth="1"/>
    <col min="6646" max="6649" width="1.33203125" customWidth="1"/>
    <col min="6650" max="6650" width="0.88671875" customWidth="1"/>
    <col min="6651" max="6651" width="15.44140625" customWidth="1"/>
    <col min="6652" max="6652" width="0.88671875" customWidth="1"/>
    <col min="6653" max="6653" width="12.5546875" customWidth="1"/>
    <col min="6654" max="6654" width="4.44140625" customWidth="1"/>
    <col min="6655" max="6655" width="2.109375" customWidth="1"/>
    <col min="6656" max="6656" width="0.33203125" customWidth="1"/>
    <col min="6657" max="6657" width="0.5546875" customWidth="1"/>
    <col min="6658" max="6658" width="6.44140625" customWidth="1"/>
    <col min="6659" max="6659" width="3.109375" customWidth="1"/>
    <col min="6660" max="6661" width="1.5546875" customWidth="1"/>
    <col min="6662" max="6662" width="2.33203125" customWidth="1"/>
    <col min="6664" max="6664" width="6.88671875" customWidth="1"/>
    <col min="6665" max="6665" width="1.5546875" customWidth="1"/>
    <col min="6666" max="6666" width="4.44140625" customWidth="1"/>
    <col min="6667" max="6667" width="5" customWidth="1"/>
    <col min="6668" max="6668" width="7.33203125" customWidth="1"/>
    <col min="6900" max="6900" width="11.33203125" customWidth="1"/>
    <col min="6901" max="6901" width="2.33203125" customWidth="1"/>
    <col min="6902" max="6905" width="1.33203125" customWidth="1"/>
    <col min="6906" max="6906" width="0.88671875" customWidth="1"/>
    <col min="6907" max="6907" width="15.44140625" customWidth="1"/>
    <col min="6908" max="6908" width="0.88671875" customWidth="1"/>
    <col min="6909" max="6909" width="12.5546875" customWidth="1"/>
    <col min="6910" max="6910" width="4.44140625" customWidth="1"/>
    <col min="6911" max="6911" width="2.109375" customWidth="1"/>
    <col min="6912" max="6912" width="0.33203125" customWidth="1"/>
    <col min="6913" max="6913" width="0.5546875" customWidth="1"/>
    <col min="6914" max="6914" width="6.44140625" customWidth="1"/>
    <col min="6915" max="6915" width="3.109375" customWidth="1"/>
    <col min="6916" max="6917" width="1.5546875" customWidth="1"/>
    <col min="6918" max="6918" width="2.33203125" customWidth="1"/>
    <col min="6920" max="6920" width="6.88671875" customWidth="1"/>
    <col min="6921" max="6921" width="1.5546875" customWidth="1"/>
    <col min="6922" max="6922" width="4.44140625" customWidth="1"/>
    <col min="6923" max="6923" width="5" customWidth="1"/>
    <col min="6924" max="6924" width="7.33203125" customWidth="1"/>
    <col min="7156" max="7156" width="11.33203125" customWidth="1"/>
    <col min="7157" max="7157" width="2.33203125" customWidth="1"/>
    <col min="7158" max="7161" width="1.33203125" customWidth="1"/>
    <col min="7162" max="7162" width="0.88671875" customWidth="1"/>
    <col min="7163" max="7163" width="15.44140625" customWidth="1"/>
    <col min="7164" max="7164" width="0.88671875" customWidth="1"/>
    <col min="7165" max="7165" width="12.5546875" customWidth="1"/>
    <col min="7166" max="7166" width="4.44140625" customWidth="1"/>
    <col min="7167" max="7167" width="2.109375" customWidth="1"/>
    <col min="7168" max="7168" width="0.33203125" customWidth="1"/>
    <col min="7169" max="7169" width="0.5546875" customWidth="1"/>
    <col min="7170" max="7170" width="6.44140625" customWidth="1"/>
    <col min="7171" max="7171" width="3.109375" customWidth="1"/>
    <col min="7172" max="7173" width="1.5546875" customWidth="1"/>
    <col min="7174" max="7174" width="2.33203125" customWidth="1"/>
    <col min="7176" max="7176" width="6.88671875" customWidth="1"/>
    <col min="7177" max="7177" width="1.5546875" customWidth="1"/>
    <col min="7178" max="7178" width="4.44140625" customWidth="1"/>
    <col min="7179" max="7179" width="5" customWidth="1"/>
    <col min="7180" max="7180" width="7.33203125" customWidth="1"/>
    <col min="7412" max="7412" width="11.33203125" customWidth="1"/>
    <col min="7413" max="7413" width="2.33203125" customWidth="1"/>
    <col min="7414" max="7417" width="1.33203125" customWidth="1"/>
    <col min="7418" max="7418" width="0.88671875" customWidth="1"/>
    <col min="7419" max="7419" width="15.44140625" customWidth="1"/>
    <col min="7420" max="7420" width="0.88671875" customWidth="1"/>
    <col min="7421" max="7421" width="12.5546875" customWidth="1"/>
    <col min="7422" max="7422" width="4.44140625" customWidth="1"/>
    <col min="7423" max="7423" width="2.109375" customWidth="1"/>
    <col min="7424" max="7424" width="0.33203125" customWidth="1"/>
    <col min="7425" max="7425" width="0.5546875" customWidth="1"/>
    <col min="7426" max="7426" width="6.44140625" customWidth="1"/>
    <col min="7427" max="7427" width="3.109375" customWidth="1"/>
    <col min="7428" max="7429" width="1.5546875" customWidth="1"/>
    <col min="7430" max="7430" width="2.33203125" customWidth="1"/>
    <col min="7432" max="7432" width="6.88671875" customWidth="1"/>
    <col min="7433" max="7433" width="1.5546875" customWidth="1"/>
    <col min="7434" max="7434" width="4.44140625" customWidth="1"/>
    <col min="7435" max="7435" width="5" customWidth="1"/>
    <col min="7436" max="7436" width="7.33203125" customWidth="1"/>
    <col min="7668" max="7668" width="11.33203125" customWidth="1"/>
    <col min="7669" max="7669" width="2.33203125" customWidth="1"/>
    <col min="7670" max="7673" width="1.33203125" customWidth="1"/>
    <col min="7674" max="7674" width="0.88671875" customWidth="1"/>
    <col min="7675" max="7675" width="15.44140625" customWidth="1"/>
    <col min="7676" max="7676" width="0.88671875" customWidth="1"/>
    <col min="7677" max="7677" width="12.5546875" customWidth="1"/>
    <col min="7678" max="7678" width="4.44140625" customWidth="1"/>
    <col min="7679" max="7679" width="2.109375" customWidth="1"/>
    <col min="7680" max="7680" width="0.33203125" customWidth="1"/>
    <col min="7681" max="7681" width="0.5546875" customWidth="1"/>
    <col min="7682" max="7682" width="6.44140625" customWidth="1"/>
    <col min="7683" max="7683" width="3.109375" customWidth="1"/>
    <col min="7684" max="7685" width="1.5546875" customWidth="1"/>
    <col min="7686" max="7686" width="2.33203125" customWidth="1"/>
    <col min="7688" max="7688" width="6.88671875" customWidth="1"/>
    <col min="7689" max="7689" width="1.5546875" customWidth="1"/>
    <col min="7690" max="7690" width="4.44140625" customWidth="1"/>
    <col min="7691" max="7691" width="5" customWidth="1"/>
    <col min="7692" max="7692" width="7.33203125" customWidth="1"/>
    <col min="7924" max="7924" width="11.33203125" customWidth="1"/>
    <col min="7925" max="7925" width="2.33203125" customWidth="1"/>
    <col min="7926" max="7929" width="1.33203125" customWidth="1"/>
    <col min="7930" max="7930" width="0.88671875" customWidth="1"/>
    <col min="7931" max="7931" width="15.44140625" customWidth="1"/>
    <col min="7932" max="7932" width="0.88671875" customWidth="1"/>
    <col min="7933" max="7933" width="12.5546875" customWidth="1"/>
    <col min="7934" max="7934" width="4.44140625" customWidth="1"/>
    <col min="7935" max="7935" width="2.109375" customWidth="1"/>
    <col min="7936" max="7936" width="0.33203125" customWidth="1"/>
    <col min="7937" max="7937" width="0.5546875" customWidth="1"/>
    <col min="7938" max="7938" width="6.44140625" customWidth="1"/>
    <col min="7939" max="7939" width="3.109375" customWidth="1"/>
    <col min="7940" max="7941" width="1.5546875" customWidth="1"/>
    <col min="7942" max="7942" width="2.33203125" customWidth="1"/>
    <col min="7944" max="7944" width="6.88671875" customWidth="1"/>
    <col min="7945" max="7945" width="1.5546875" customWidth="1"/>
    <col min="7946" max="7946" width="4.44140625" customWidth="1"/>
    <col min="7947" max="7947" width="5" customWidth="1"/>
    <col min="7948" max="7948" width="7.33203125" customWidth="1"/>
    <col min="8180" max="8180" width="11.33203125" customWidth="1"/>
    <col min="8181" max="8181" width="2.33203125" customWidth="1"/>
    <col min="8182" max="8185" width="1.33203125" customWidth="1"/>
    <col min="8186" max="8186" width="0.88671875" customWidth="1"/>
    <col min="8187" max="8187" width="15.44140625" customWidth="1"/>
    <col min="8188" max="8188" width="0.88671875" customWidth="1"/>
    <col min="8189" max="8189" width="12.5546875" customWidth="1"/>
    <col min="8190" max="8190" width="4.44140625" customWidth="1"/>
    <col min="8191" max="8191" width="2.109375" customWidth="1"/>
    <col min="8192" max="8192" width="0.33203125" customWidth="1"/>
    <col min="8193" max="8193" width="0.5546875" customWidth="1"/>
    <col min="8194" max="8194" width="6.44140625" customWidth="1"/>
    <col min="8195" max="8195" width="3.109375" customWidth="1"/>
    <col min="8196" max="8197" width="1.5546875" customWidth="1"/>
    <col min="8198" max="8198" width="2.33203125" customWidth="1"/>
    <col min="8200" max="8200" width="6.88671875" customWidth="1"/>
    <col min="8201" max="8201" width="1.5546875" customWidth="1"/>
    <col min="8202" max="8202" width="4.44140625" customWidth="1"/>
    <col min="8203" max="8203" width="5" customWidth="1"/>
    <col min="8204" max="8204" width="7.33203125" customWidth="1"/>
    <col min="8436" max="8436" width="11.33203125" customWidth="1"/>
    <col min="8437" max="8437" width="2.33203125" customWidth="1"/>
    <col min="8438" max="8441" width="1.33203125" customWidth="1"/>
    <col min="8442" max="8442" width="0.88671875" customWidth="1"/>
    <col min="8443" max="8443" width="15.44140625" customWidth="1"/>
    <col min="8444" max="8444" width="0.88671875" customWidth="1"/>
    <col min="8445" max="8445" width="12.5546875" customWidth="1"/>
    <col min="8446" max="8446" width="4.44140625" customWidth="1"/>
    <col min="8447" max="8447" width="2.109375" customWidth="1"/>
    <col min="8448" max="8448" width="0.33203125" customWidth="1"/>
    <col min="8449" max="8449" width="0.5546875" customWidth="1"/>
    <col min="8450" max="8450" width="6.44140625" customWidth="1"/>
    <col min="8451" max="8451" width="3.109375" customWidth="1"/>
    <col min="8452" max="8453" width="1.5546875" customWidth="1"/>
    <col min="8454" max="8454" width="2.33203125" customWidth="1"/>
    <col min="8456" max="8456" width="6.88671875" customWidth="1"/>
    <col min="8457" max="8457" width="1.5546875" customWidth="1"/>
    <col min="8458" max="8458" width="4.44140625" customWidth="1"/>
    <col min="8459" max="8459" width="5" customWidth="1"/>
    <col min="8460" max="8460" width="7.33203125" customWidth="1"/>
    <col min="8692" max="8692" width="11.33203125" customWidth="1"/>
    <col min="8693" max="8693" width="2.33203125" customWidth="1"/>
    <col min="8694" max="8697" width="1.33203125" customWidth="1"/>
    <col min="8698" max="8698" width="0.88671875" customWidth="1"/>
    <col min="8699" max="8699" width="15.44140625" customWidth="1"/>
    <col min="8700" max="8700" width="0.88671875" customWidth="1"/>
    <col min="8701" max="8701" width="12.5546875" customWidth="1"/>
    <col min="8702" max="8702" width="4.44140625" customWidth="1"/>
    <col min="8703" max="8703" width="2.109375" customWidth="1"/>
    <col min="8704" max="8704" width="0.33203125" customWidth="1"/>
    <col min="8705" max="8705" width="0.5546875" customWidth="1"/>
    <col min="8706" max="8706" width="6.44140625" customWidth="1"/>
    <col min="8707" max="8707" width="3.109375" customWidth="1"/>
    <col min="8708" max="8709" width="1.5546875" customWidth="1"/>
    <col min="8710" max="8710" width="2.33203125" customWidth="1"/>
    <col min="8712" max="8712" width="6.88671875" customWidth="1"/>
    <col min="8713" max="8713" width="1.5546875" customWidth="1"/>
    <col min="8714" max="8714" width="4.44140625" customWidth="1"/>
    <col min="8715" max="8715" width="5" customWidth="1"/>
    <col min="8716" max="8716" width="7.33203125" customWidth="1"/>
    <col min="8948" max="8948" width="11.33203125" customWidth="1"/>
    <col min="8949" max="8949" width="2.33203125" customWidth="1"/>
    <col min="8950" max="8953" width="1.33203125" customWidth="1"/>
    <col min="8954" max="8954" width="0.88671875" customWidth="1"/>
    <col min="8955" max="8955" width="15.44140625" customWidth="1"/>
    <col min="8956" max="8956" width="0.88671875" customWidth="1"/>
    <col min="8957" max="8957" width="12.5546875" customWidth="1"/>
    <col min="8958" max="8958" width="4.44140625" customWidth="1"/>
    <col min="8959" max="8959" width="2.109375" customWidth="1"/>
    <col min="8960" max="8960" width="0.33203125" customWidth="1"/>
    <col min="8961" max="8961" width="0.5546875" customWidth="1"/>
    <col min="8962" max="8962" width="6.44140625" customWidth="1"/>
    <col min="8963" max="8963" width="3.109375" customWidth="1"/>
    <col min="8964" max="8965" width="1.5546875" customWidth="1"/>
    <col min="8966" max="8966" width="2.33203125" customWidth="1"/>
    <col min="8968" max="8968" width="6.88671875" customWidth="1"/>
    <col min="8969" max="8969" width="1.5546875" customWidth="1"/>
    <col min="8970" max="8970" width="4.44140625" customWidth="1"/>
    <col min="8971" max="8971" width="5" customWidth="1"/>
    <col min="8972" max="8972" width="7.33203125" customWidth="1"/>
    <col min="9204" max="9204" width="11.33203125" customWidth="1"/>
    <col min="9205" max="9205" width="2.33203125" customWidth="1"/>
    <col min="9206" max="9209" width="1.33203125" customWidth="1"/>
    <col min="9210" max="9210" width="0.88671875" customWidth="1"/>
    <col min="9211" max="9211" width="15.44140625" customWidth="1"/>
    <col min="9212" max="9212" width="0.88671875" customWidth="1"/>
    <col min="9213" max="9213" width="12.5546875" customWidth="1"/>
    <col min="9214" max="9214" width="4.44140625" customWidth="1"/>
    <col min="9215" max="9215" width="2.109375" customWidth="1"/>
    <col min="9216" max="9216" width="0.33203125" customWidth="1"/>
    <col min="9217" max="9217" width="0.5546875" customWidth="1"/>
    <col min="9218" max="9218" width="6.44140625" customWidth="1"/>
    <col min="9219" max="9219" width="3.109375" customWidth="1"/>
    <col min="9220" max="9221" width="1.5546875" customWidth="1"/>
    <col min="9222" max="9222" width="2.33203125" customWidth="1"/>
    <col min="9224" max="9224" width="6.88671875" customWidth="1"/>
    <col min="9225" max="9225" width="1.5546875" customWidth="1"/>
    <col min="9226" max="9226" width="4.44140625" customWidth="1"/>
    <col min="9227" max="9227" width="5" customWidth="1"/>
    <col min="9228" max="9228" width="7.33203125" customWidth="1"/>
    <col min="9460" max="9460" width="11.33203125" customWidth="1"/>
    <col min="9461" max="9461" width="2.33203125" customWidth="1"/>
    <col min="9462" max="9465" width="1.33203125" customWidth="1"/>
    <col min="9466" max="9466" width="0.88671875" customWidth="1"/>
    <col min="9467" max="9467" width="15.44140625" customWidth="1"/>
    <col min="9468" max="9468" width="0.88671875" customWidth="1"/>
    <col min="9469" max="9469" width="12.5546875" customWidth="1"/>
    <col min="9470" max="9470" width="4.44140625" customWidth="1"/>
    <col min="9471" max="9471" width="2.109375" customWidth="1"/>
    <col min="9472" max="9472" width="0.33203125" customWidth="1"/>
    <col min="9473" max="9473" width="0.5546875" customWidth="1"/>
    <col min="9474" max="9474" width="6.44140625" customWidth="1"/>
    <col min="9475" max="9475" width="3.109375" customWidth="1"/>
    <col min="9476" max="9477" width="1.5546875" customWidth="1"/>
    <col min="9478" max="9478" width="2.33203125" customWidth="1"/>
    <col min="9480" max="9480" width="6.88671875" customWidth="1"/>
    <col min="9481" max="9481" width="1.5546875" customWidth="1"/>
    <col min="9482" max="9482" width="4.44140625" customWidth="1"/>
    <col min="9483" max="9483" width="5" customWidth="1"/>
    <col min="9484" max="9484" width="7.33203125" customWidth="1"/>
    <col min="9716" max="9716" width="11.33203125" customWidth="1"/>
    <col min="9717" max="9717" width="2.33203125" customWidth="1"/>
    <col min="9718" max="9721" width="1.33203125" customWidth="1"/>
    <col min="9722" max="9722" width="0.88671875" customWidth="1"/>
    <col min="9723" max="9723" width="15.44140625" customWidth="1"/>
    <col min="9724" max="9724" width="0.88671875" customWidth="1"/>
    <col min="9725" max="9725" width="12.5546875" customWidth="1"/>
    <col min="9726" max="9726" width="4.44140625" customWidth="1"/>
    <col min="9727" max="9727" width="2.109375" customWidth="1"/>
    <col min="9728" max="9728" width="0.33203125" customWidth="1"/>
    <col min="9729" max="9729" width="0.5546875" customWidth="1"/>
    <col min="9730" max="9730" width="6.44140625" customWidth="1"/>
    <col min="9731" max="9731" width="3.109375" customWidth="1"/>
    <col min="9732" max="9733" width="1.5546875" customWidth="1"/>
    <col min="9734" max="9734" width="2.33203125" customWidth="1"/>
    <col min="9736" max="9736" width="6.88671875" customWidth="1"/>
    <col min="9737" max="9737" width="1.5546875" customWidth="1"/>
    <col min="9738" max="9738" width="4.44140625" customWidth="1"/>
    <col min="9739" max="9739" width="5" customWidth="1"/>
    <col min="9740" max="9740" width="7.33203125" customWidth="1"/>
    <col min="9972" max="9972" width="11.33203125" customWidth="1"/>
    <col min="9973" max="9973" width="2.33203125" customWidth="1"/>
    <col min="9974" max="9977" width="1.33203125" customWidth="1"/>
    <col min="9978" max="9978" width="0.88671875" customWidth="1"/>
    <col min="9979" max="9979" width="15.44140625" customWidth="1"/>
    <col min="9980" max="9980" width="0.88671875" customWidth="1"/>
    <col min="9981" max="9981" width="12.5546875" customWidth="1"/>
    <col min="9982" max="9982" width="4.44140625" customWidth="1"/>
    <col min="9983" max="9983" width="2.109375" customWidth="1"/>
    <col min="9984" max="9984" width="0.33203125" customWidth="1"/>
    <col min="9985" max="9985" width="0.5546875" customWidth="1"/>
    <col min="9986" max="9986" width="6.44140625" customWidth="1"/>
    <col min="9987" max="9987" width="3.109375" customWidth="1"/>
    <col min="9988" max="9989" width="1.5546875" customWidth="1"/>
    <col min="9990" max="9990" width="2.33203125" customWidth="1"/>
    <col min="9992" max="9992" width="6.88671875" customWidth="1"/>
    <col min="9993" max="9993" width="1.5546875" customWidth="1"/>
    <col min="9994" max="9994" width="4.44140625" customWidth="1"/>
    <col min="9995" max="9995" width="5" customWidth="1"/>
    <col min="9996" max="9996" width="7.33203125" customWidth="1"/>
    <col min="10228" max="10228" width="11.33203125" customWidth="1"/>
    <col min="10229" max="10229" width="2.33203125" customWidth="1"/>
    <col min="10230" max="10233" width="1.33203125" customWidth="1"/>
    <col min="10234" max="10234" width="0.88671875" customWidth="1"/>
    <col min="10235" max="10235" width="15.44140625" customWidth="1"/>
    <col min="10236" max="10236" width="0.88671875" customWidth="1"/>
    <col min="10237" max="10237" width="12.5546875" customWidth="1"/>
    <col min="10238" max="10238" width="4.44140625" customWidth="1"/>
    <col min="10239" max="10239" width="2.109375" customWidth="1"/>
    <col min="10240" max="10240" width="0.33203125" customWidth="1"/>
    <col min="10241" max="10241" width="0.5546875" customWidth="1"/>
    <col min="10242" max="10242" width="6.44140625" customWidth="1"/>
    <col min="10243" max="10243" width="3.109375" customWidth="1"/>
    <col min="10244" max="10245" width="1.5546875" customWidth="1"/>
    <col min="10246" max="10246" width="2.33203125" customWidth="1"/>
    <col min="10248" max="10248" width="6.88671875" customWidth="1"/>
    <col min="10249" max="10249" width="1.5546875" customWidth="1"/>
    <col min="10250" max="10250" width="4.44140625" customWidth="1"/>
    <col min="10251" max="10251" width="5" customWidth="1"/>
    <col min="10252" max="10252" width="7.33203125" customWidth="1"/>
    <col min="10484" max="10484" width="11.33203125" customWidth="1"/>
    <col min="10485" max="10485" width="2.33203125" customWidth="1"/>
    <col min="10486" max="10489" width="1.33203125" customWidth="1"/>
    <col min="10490" max="10490" width="0.88671875" customWidth="1"/>
    <col min="10491" max="10491" width="15.44140625" customWidth="1"/>
    <col min="10492" max="10492" width="0.88671875" customWidth="1"/>
    <col min="10493" max="10493" width="12.5546875" customWidth="1"/>
    <col min="10494" max="10494" width="4.44140625" customWidth="1"/>
    <col min="10495" max="10495" width="2.109375" customWidth="1"/>
    <col min="10496" max="10496" width="0.33203125" customWidth="1"/>
    <col min="10497" max="10497" width="0.5546875" customWidth="1"/>
    <col min="10498" max="10498" width="6.44140625" customWidth="1"/>
    <col min="10499" max="10499" width="3.109375" customWidth="1"/>
    <col min="10500" max="10501" width="1.5546875" customWidth="1"/>
    <col min="10502" max="10502" width="2.33203125" customWidth="1"/>
    <col min="10504" max="10504" width="6.88671875" customWidth="1"/>
    <col min="10505" max="10505" width="1.5546875" customWidth="1"/>
    <col min="10506" max="10506" width="4.44140625" customWidth="1"/>
    <col min="10507" max="10507" width="5" customWidth="1"/>
    <col min="10508" max="10508" width="7.33203125" customWidth="1"/>
    <col min="10740" max="10740" width="11.33203125" customWidth="1"/>
    <col min="10741" max="10741" width="2.33203125" customWidth="1"/>
    <col min="10742" max="10745" width="1.33203125" customWidth="1"/>
    <col min="10746" max="10746" width="0.88671875" customWidth="1"/>
    <col min="10747" max="10747" width="15.44140625" customWidth="1"/>
    <col min="10748" max="10748" width="0.88671875" customWidth="1"/>
    <col min="10749" max="10749" width="12.5546875" customWidth="1"/>
    <col min="10750" max="10750" width="4.44140625" customWidth="1"/>
    <col min="10751" max="10751" width="2.109375" customWidth="1"/>
    <col min="10752" max="10752" width="0.33203125" customWidth="1"/>
    <col min="10753" max="10753" width="0.5546875" customWidth="1"/>
    <col min="10754" max="10754" width="6.44140625" customWidth="1"/>
    <col min="10755" max="10755" width="3.109375" customWidth="1"/>
    <col min="10756" max="10757" width="1.5546875" customWidth="1"/>
    <col min="10758" max="10758" width="2.33203125" customWidth="1"/>
    <col min="10760" max="10760" width="6.88671875" customWidth="1"/>
    <col min="10761" max="10761" width="1.5546875" customWidth="1"/>
    <col min="10762" max="10762" width="4.44140625" customWidth="1"/>
    <col min="10763" max="10763" width="5" customWidth="1"/>
    <col min="10764" max="10764" width="7.33203125" customWidth="1"/>
    <col min="10996" max="10996" width="11.33203125" customWidth="1"/>
    <col min="10997" max="10997" width="2.33203125" customWidth="1"/>
    <col min="10998" max="11001" width="1.33203125" customWidth="1"/>
    <col min="11002" max="11002" width="0.88671875" customWidth="1"/>
    <col min="11003" max="11003" width="15.44140625" customWidth="1"/>
    <col min="11004" max="11004" width="0.88671875" customWidth="1"/>
    <col min="11005" max="11005" width="12.5546875" customWidth="1"/>
    <col min="11006" max="11006" width="4.44140625" customWidth="1"/>
    <col min="11007" max="11007" width="2.109375" customWidth="1"/>
    <col min="11008" max="11008" width="0.33203125" customWidth="1"/>
    <col min="11009" max="11009" width="0.5546875" customWidth="1"/>
    <col min="11010" max="11010" width="6.44140625" customWidth="1"/>
    <col min="11011" max="11011" width="3.109375" customWidth="1"/>
    <col min="11012" max="11013" width="1.5546875" customWidth="1"/>
    <col min="11014" max="11014" width="2.33203125" customWidth="1"/>
    <col min="11016" max="11016" width="6.88671875" customWidth="1"/>
    <col min="11017" max="11017" width="1.5546875" customWidth="1"/>
    <col min="11018" max="11018" width="4.44140625" customWidth="1"/>
    <col min="11019" max="11019" width="5" customWidth="1"/>
    <col min="11020" max="11020" width="7.33203125" customWidth="1"/>
    <col min="11252" max="11252" width="11.33203125" customWidth="1"/>
    <col min="11253" max="11253" width="2.33203125" customWidth="1"/>
    <col min="11254" max="11257" width="1.33203125" customWidth="1"/>
    <col min="11258" max="11258" width="0.88671875" customWidth="1"/>
    <col min="11259" max="11259" width="15.44140625" customWidth="1"/>
    <col min="11260" max="11260" width="0.88671875" customWidth="1"/>
    <col min="11261" max="11261" width="12.5546875" customWidth="1"/>
    <col min="11262" max="11262" width="4.44140625" customWidth="1"/>
    <col min="11263" max="11263" width="2.109375" customWidth="1"/>
    <col min="11264" max="11264" width="0.33203125" customWidth="1"/>
    <col min="11265" max="11265" width="0.5546875" customWidth="1"/>
    <col min="11266" max="11266" width="6.44140625" customWidth="1"/>
    <col min="11267" max="11267" width="3.109375" customWidth="1"/>
    <col min="11268" max="11269" width="1.5546875" customWidth="1"/>
    <col min="11270" max="11270" width="2.33203125" customWidth="1"/>
    <col min="11272" max="11272" width="6.88671875" customWidth="1"/>
    <col min="11273" max="11273" width="1.5546875" customWidth="1"/>
    <col min="11274" max="11274" width="4.44140625" customWidth="1"/>
    <col min="11275" max="11275" width="5" customWidth="1"/>
    <col min="11276" max="11276" width="7.33203125" customWidth="1"/>
    <col min="11508" max="11508" width="11.33203125" customWidth="1"/>
    <col min="11509" max="11509" width="2.33203125" customWidth="1"/>
    <col min="11510" max="11513" width="1.33203125" customWidth="1"/>
    <col min="11514" max="11514" width="0.88671875" customWidth="1"/>
    <col min="11515" max="11515" width="15.44140625" customWidth="1"/>
    <col min="11516" max="11516" width="0.88671875" customWidth="1"/>
    <col min="11517" max="11517" width="12.5546875" customWidth="1"/>
    <col min="11518" max="11518" width="4.44140625" customWidth="1"/>
    <col min="11519" max="11519" width="2.109375" customWidth="1"/>
    <col min="11520" max="11520" width="0.33203125" customWidth="1"/>
    <col min="11521" max="11521" width="0.5546875" customWidth="1"/>
    <col min="11522" max="11522" width="6.44140625" customWidth="1"/>
    <col min="11523" max="11523" width="3.109375" customWidth="1"/>
    <col min="11524" max="11525" width="1.5546875" customWidth="1"/>
    <col min="11526" max="11526" width="2.33203125" customWidth="1"/>
    <col min="11528" max="11528" width="6.88671875" customWidth="1"/>
    <col min="11529" max="11529" width="1.5546875" customWidth="1"/>
    <col min="11530" max="11530" width="4.44140625" customWidth="1"/>
    <col min="11531" max="11531" width="5" customWidth="1"/>
    <col min="11532" max="11532" width="7.33203125" customWidth="1"/>
    <col min="11764" max="11764" width="11.33203125" customWidth="1"/>
    <col min="11765" max="11765" width="2.33203125" customWidth="1"/>
    <col min="11766" max="11769" width="1.33203125" customWidth="1"/>
    <col min="11770" max="11770" width="0.88671875" customWidth="1"/>
    <col min="11771" max="11771" width="15.44140625" customWidth="1"/>
    <col min="11772" max="11772" width="0.88671875" customWidth="1"/>
    <col min="11773" max="11773" width="12.5546875" customWidth="1"/>
    <col min="11774" max="11774" width="4.44140625" customWidth="1"/>
    <col min="11775" max="11775" width="2.109375" customWidth="1"/>
    <col min="11776" max="11776" width="0.33203125" customWidth="1"/>
    <col min="11777" max="11777" width="0.5546875" customWidth="1"/>
    <col min="11778" max="11778" width="6.44140625" customWidth="1"/>
    <col min="11779" max="11779" width="3.109375" customWidth="1"/>
    <col min="11780" max="11781" width="1.5546875" customWidth="1"/>
    <col min="11782" max="11782" width="2.33203125" customWidth="1"/>
    <col min="11784" max="11784" width="6.88671875" customWidth="1"/>
    <col min="11785" max="11785" width="1.5546875" customWidth="1"/>
    <col min="11786" max="11786" width="4.44140625" customWidth="1"/>
    <col min="11787" max="11787" width="5" customWidth="1"/>
    <col min="11788" max="11788" width="7.33203125" customWidth="1"/>
    <col min="12020" max="12020" width="11.33203125" customWidth="1"/>
    <col min="12021" max="12021" width="2.33203125" customWidth="1"/>
    <col min="12022" max="12025" width="1.33203125" customWidth="1"/>
    <col min="12026" max="12026" width="0.88671875" customWidth="1"/>
    <col min="12027" max="12027" width="15.44140625" customWidth="1"/>
    <col min="12028" max="12028" width="0.88671875" customWidth="1"/>
    <col min="12029" max="12029" width="12.5546875" customWidth="1"/>
    <col min="12030" max="12030" width="4.44140625" customWidth="1"/>
    <col min="12031" max="12031" width="2.109375" customWidth="1"/>
    <col min="12032" max="12032" width="0.33203125" customWidth="1"/>
    <col min="12033" max="12033" width="0.5546875" customWidth="1"/>
    <col min="12034" max="12034" width="6.44140625" customWidth="1"/>
    <col min="12035" max="12035" width="3.109375" customWidth="1"/>
    <col min="12036" max="12037" width="1.5546875" customWidth="1"/>
    <col min="12038" max="12038" width="2.33203125" customWidth="1"/>
    <col min="12040" max="12040" width="6.88671875" customWidth="1"/>
    <col min="12041" max="12041" width="1.5546875" customWidth="1"/>
    <col min="12042" max="12042" width="4.44140625" customWidth="1"/>
    <col min="12043" max="12043" width="5" customWidth="1"/>
    <col min="12044" max="12044" width="7.33203125" customWidth="1"/>
    <col min="12276" max="12276" width="11.33203125" customWidth="1"/>
    <col min="12277" max="12277" width="2.33203125" customWidth="1"/>
    <col min="12278" max="12281" width="1.33203125" customWidth="1"/>
    <col min="12282" max="12282" width="0.88671875" customWidth="1"/>
    <col min="12283" max="12283" width="15.44140625" customWidth="1"/>
    <col min="12284" max="12284" width="0.88671875" customWidth="1"/>
    <col min="12285" max="12285" width="12.5546875" customWidth="1"/>
    <col min="12286" max="12286" width="4.44140625" customWidth="1"/>
    <col min="12287" max="12287" width="2.109375" customWidth="1"/>
    <col min="12288" max="12288" width="0.33203125" customWidth="1"/>
    <col min="12289" max="12289" width="0.5546875" customWidth="1"/>
    <col min="12290" max="12290" width="6.44140625" customWidth="1"/>
    <col min="12291" max="12291" width="3.109375" customWidth="1"/>
    <col min="12292" max="12293" width="1.5546875" customWidth="1"/>
    <col min="12294" max="12294" width="2.33203125" customWidth="1"/>
    <col min="12296" max="12296" width="6.88671875" customWidth="1"/>
    <col min="12297" max="12297" width="1.5546875" customWidth="1"/>
    <col min="12298" max="12298" width="4.44140625" customWidth="1"/>
    <col min="12299" max="12299" width="5" customWidth="1"/>
    <col min="12300" max="12300" width="7.33203125" customWidth="1"/>
    <col min="12532" max="12532" width="11.33203125" customWidth="1"/>
    <col min="12533" max="12533" width="2.33203125" customWidth="1"/>
    <col min="12534" max="12537" width="1.33203125" customWidth="1"/>
    <col min="12538" max="12538" width="0.88671875" customWidth="1"/>
    <col min="12539" max="12539" width="15.44140625" customWidth="1"/>
    <col min="12540" max="12540" width="0.88671875" customWidth="1"/>
    <col min="12541" max="12541" width="12.5546875" customWidth="1"/>
    <col min="12542" max="12542" width="4.44140625" customWidth="1"/>
    <col min="12543" max="12543" width="2.109375" customWidth="1"/>
    <col min="12544" max="12544" width="0.33203125" customWidth="1"/>
    <col min="12545" max="12545" width="0.5546875" customWidth="1"/>
    <col min="12546" max="12546" width="6.44140625" customWidth="1"/>
    <col min="12547" max="12547" width="3.109375" customWidth="1"/>
    <col min="12548" max="12549" width="1.5546875" customWidth="1"/>
    <col min="12550" max="12550" width="2.33203125" customWidth="1"/>
    <col min="12552" max="12552" width="6.88671875" customWidth="1"/>
    <col min="12553" max="12553" width="1.5546875" customWidth="1"/>
    <col min="12554" max="12554" width="4.44140625" customWidth="1"/>
    <col min="12555" max="12555" width="5" customWidth="1"/>
    <col min="12556" max="12556" width="7.33203125" customWidth="1"/>
    <col min="12788" max="12788" width="11.33203125" customWidth="1"/>
    <col min="12789" max="12789" width="2.33203125" customWidth="1"/>
    <col min="12790" max="12793" width="1.33203125" customWidth="1"/>
    <col min="12794" max="12794" width="0.88671875" customWidth="1"/>
    <col min="12795" max="12795" width="15.44140625" customWidth="1"/>
    <col min="12796" max="12796" width="0.88671875" customWidth="1"/>
    <col min="12797" max="12797" width="12.5546875" customWidth="1"/>
    <col min="12798" max="12798" width="4.44140625" customWidth="1"/>
    <col min="12799" max="12799" width="2.109375" customWidth="1"/>
    <col min="12800" max="12800" width="0.33203125" customWidth="1"/>
    <col min="12801" max="12801" width="0.5546875" customWidth="1"/>
    <col min="12802" max="12802" width="6.44140625" customWidth="1"/>
    <col min="12803" max="12803" width="3.109375" customWidth="1"/>
    <col min="12804" max="12805" width="1.5546875" customWidth="1"/>
    <col min="12806" max="12806" width="2.33203125" customWidth="1"/>
    <col min="12808" max="12808" width="6.88671875" customWidth="1"/>
    <col min="12809" max="12809" width="1.5546875" customWidth="1"/>
    <col min="12810" max="12810" width="4.44140625" customWidth="1"/>
    <col min="12811" max="12811" width="5" customWidth="1"/>
    <col min="12812" max="12812" width="7.33203125" customWidth="1"/>
    <col min="13044" max="13044" width="11.33203125" customWidth="1"/>
    <col min="13045" max="13045" width="2.33203125" customWidth="1"/>
    <col min="13046" max="13049" width="1.33203125" customWidth="1"/>
    <col min="13050" max="13050" width="0.88671875" customWidth="1"/>
    <col min="13051" max="13051" width="15.44140625" customWidth="1"/>
    <col min="13052" max="13052" width="0.88671875" customWidth="1"/>
    <col min="13053" max="13053" width="12.5546875" customWidth="1"/>
    <col min="13054" max="13054" width="4.44140625" customWidth="1"/>
    <col min="13055" max="13055" width="2.109375" customWidth="1"/>
    <col min="13056" max="13056" width="0.33203125" customWidth="1"/>
    <col min="13057" max="13057" width="0.5546875" customWidth="1"/>
    <col min="13058" max="13058" width="6.44140625" customWidth="1"/>
    <col min="13059" max="13059" width="3.109375" customWidth="1"/>
    <col min="13060" max="13061" width="1.5546875" customWidth="1"/>
    <col min="13062" max="13062" width="2.33203125" customWidth="1"/>
    <col min="13064" max="13064" width="6.88671875" customWidth="1"/>
    <col min="13065" max="13065" width="1.5546875" customWidth="1"/>
    <col min="13066" max="13066" width="4.44140625" customWidth="1"/>
    <col min="13067" max="13067" width="5" customWidth="1"/>
    <col min="13068" max="13068" width="7.33203125" customWidth="1"/>
    <col min="13300" max="13300" width="11.33203125" customWidth="1"/>
    <col min="13301" max="13301" width="2.33203125" customWidth="1"/>
    <col min="13302" max="13305" width="1.33203125" customWidth="1"/>
    <col min="13306" max="13306" width="0.88671875" customWidth="1"/>
    <col min="13307" max="13307" width="15.44140625" customWidth="1"/>
    <col min="13308" max="13308" width="0.88671875" customWidth="1"/>
    <col min="13309" max="13309" width="12.5546875" customWidth="1"/>
    <col min="13310" max="13310" width="4.44140625" customWidth="1"/>
    <col min="13311" max="13311" width="2.109375" customWidth="1"/>
    <col min="13312" max="13312" width="0.33203125" customWidth="1"/>
    <col min="13313" max="13313" width="0.5546875" customWidth="1"/>
    <col min="13314" max="13314" width="6.44140625" customWidth="1"/>
    <col min="13315" max="13315" width="3.109375" customWidth="1"/>
    <col min="13316" max="13317" width="1.5546875" customWidth="1"/>
    <col min="13318" max="13318" width="2.33203125" customWidth="1"/>
    <col min="13320" max="13320" width="6.88671875" customWidth="1"/>
    <col min="13321" max="13321" width="1.5546875" customWidth="1"/>
    <col min="13322" max="13322" width="4.44140625" customWidth="1"/>
    <col min="13323" max="13323" width="5" customWidth="1"/>
    <col min="13324" max="13324" width="7.33203125" customWidth="1"/>
    <col min="13556" max="13556" width="11.33203125" customWidth="1"/>
    <col min="13557" max="13557" width="2.33203125" customWidth="1"/>
    <col min="13558" max="13561" width="1.33203125" customWidth="1"/>
    <col min="13562" max="13562" width="0.88671875" customWidth="1"/>
    <col min="13563" max="13563" width="15.44140625" customWidth="1"/>
    <col min="13564" max="13564" width="0.88671875" customWidth="1"/>
    <col min="13565" max="13565" width="12.5546875" customWidth="1"/>
    <col min="13566" max="13566" width="4.44140625" customWidth="1"/>
    <col min="13567" max="13567" width="2.109375" customWidth="1"/>
    <col min="13568" max="13568" width="0.33203125" customWidth="1"/>
    <col min="13569" max="13569" width="0.5546875" customWidth="1"/>
    <col min="13570" max="13570" width="6.44140625" customWidth="1"/>
    <col min="13571" max="13571" width="3.109375" customWidth="1"/>
    <col min="13572" max="13573" width="1.5546875" customWidth="1"/>
    <col min="13574" max="13574" width="2.33203125" customWidth="1"/>
    <col min="13576" max="13576" width="6.88671875" customWidth="1"/>
    <col min="13577" max="13577" width="1.5546875" customWidth="1"/>
    <col min="13578" max="13578" width="4.44140625" customWidth="1"/>
    <col min="13579" max="13579" width="5" customWidth="1"/>
    <col min="13580" max="13580" width="7.33203125" customWidth="1"/>
    <col min="13812" max="13812" width="11.33203125" customWidth="1"/>
    <col min="13813" max="13813" width="2.33203125" customWidth="1"/>
    <col min="13814" max="13817" width="1.33203125" customWidth="1"/>
    <col min="13818" max="13818" width="0.88671875" customWidth="1"/>
    <col min="13819" max="13819" width="15.44140625" customWidth="1"/>
    <col min="13820" max="13820" width="0.88671875" customWidth="1"/>
    <col min="13821" max="13821" width="12.5546875" customWidth="1"/>
    <col min="13822" max="13822" width="4.44140625" customWidth="1"/>
    <col min="13823" max="13823" width="2.109375" customWidth="1"/>
    <col min="13824" max="13824" width="0.33203125" customWidth="1"/>
    <col min="13825" max="13825" width="0.5546875" customWidth="1"/>
    <col min="13826" max="13826" width="6.44140625" customWidth="1"/>
    <col min="13827" max="13827" width="3.109375" customWidth="1"/>
    <col min="13828" max="13829" width="1.5546875" customWidth="1"/>
    <col min="13830" max="13830" width="2.33203125" customWidth="1"/>
    <col min="13832" max="13832" width="6.88671875" customWidth="1"/>
    <col min="13833" max="13833" width="1.5546875" customWidth="1"/>
    <col min="13834" max="13834" width="4.44140625" customWidth="1"/>
    <col min="13835" max="13835" width="5" customWidth="1"/>
    <col min="13836" max="13836" width="7.33203125" customWidth="1"/>
    <col min="14068" max="14068" width="11.33203125" customWidth="1"/>
    <col min="14069" max="14069" width="2.33203125" customWidth="1"/>
    <col min="14070" max="14073" width="1.33203125" customWidth="1"/>
    <col min="14074" max="14074" width="0.88671875" customWidth="1"/>
    <col min="14075" max="14075" width="15.44140625" customWidth="1"/>
    <col min="14076" max="14076" width="0.88671875" customWidth="1"/>
    <col min="14077" max="14077" width="12.5546875" customWidth="1"/>
    <col min="14078" max="14078" width="4.44140625" customWidth="1"/>
    <col min="14079" max="14079" width="2.109375" customWidth="1"/>
    <col min="14080" max="14080" width="0.33203125" customWidth="1"/>
    <col min="14081" max="14081" width="0.5546875" customWidth="1"/>
    <col min="14082" max="14082" width="6.44140625" customWidth="1"/>
    <col min="14083" max="14083" width="3.109375" customWidth="1"/>
    <col min="14084" max="14085" width="1.5546875" customWidth="1"/>
    <col min="14086" max="14086" width="2.33203125" customWidth="1"/>
    <col min="14088" max="14088" width="6.88671875" customWidth="1"/>
    <col min="14089" max="14089" width="1.5546875" customWidth="1"/>
    <col min="14090" max="14090" width="4.44140625" customWidth="1"/>
    <col min="14091" max="14091" width="5" customWidth="1"/>
    <col min="14092" max="14092" width="7.33203125" customWidth="1"/>
    <col min="14324" max="14324" width="11.33203125" customWidth="1"/>
    <col min="14325" max="14325" width="2.33203125" customWidth="1"/>
    <col min="14326" max="14329" width="1.33203125" customWidth="1"/>
    <col min="14330" max="14330" width="0.88671875" customWidth="1"/>
    <col min="14331" max="14331" width="15.44140625" customWidth="1"/>
    <col min="14332" max="14332" width="0.88671875" customWidth="1"/>
    <col min="14333" max="14333" width="12.5546875" customWidth="1"/>
    <col min="14334" max="14334" width="4.44140625" customWidth="1"/>
    <col min="14335" max="14335" width="2.109375" customWidth="1"/>
    <col min="14336" max="14336" width="0.33203125" customWidth="1"/>
    <col min="14337" max="14337" width="0.5546875" customWidth="1"/>
    <col min="14338" max="14338" width="6.44140625" customWidth="1"/>
    <col min="14339" max="14339" width="3.109375" customWidth="1"/>
    <col min="14340" max="14341" width="1.5546875" customWidth="1"/>
    <col min="14342" max="14342" width="2.33203125" customWidth="1"/>
    <col min="14344" max="14344" width="6.88671875" customWidth="1"/>
    <col min="14345" max="14345" width="1.5546875" customWidth="1"/>
    <col min="14346" max="14346" width="4.44140625" customWidth="1"/>
    <col min="14347" max="14347" width="5" customWidth="1"/>
    <col min="14348" max="14348" width="7.33203125" customWidth="1"/>
    <col min="14580" max="14580" width="11.33203125" customWidth="1"/>
    <col min="14581" max="14581" width="2.33203125" customWidth="1"/>
    <col min="14582" max="14585" width="1.33203125" customWidth="1"/>
    <col min="14586" max="14586" width="0.88671875" customWidth="1"/>
    <col min="14587" max="14587" width="15.44140625" customWidth="1"/>
    <col min="14588" max="14588" width="0.88671875" customWidth="1"/>
    <col min="14589" max="14589" width="12.5546875" customWidth="1"/>
    <col min="14590" max="14590" width="4.44140625" customWidth="1"/>
    <col min="14591" max="14591" width="2.109375" customWidth="1"/>
    <col min="14592" max="14592" width="0.33203125" customWidth="1"/>
    <col min="14593" max="14593" width="0.5546875" customWidth="1"/>
    <col min="14594" max="14594" width="6.44140625" customWidth="1"/>
    <col min="14595" max="14595" width="3.109375" customWidth="1"/>
    <col min="14596" max="14597" width="1.5546875" customWidth="1"/>
    <col min="14598" max="14598" width="2.33203125" customWidth="1"/>
    <col min="14600" max="14600" width="6.88671875" customWidth="1"/>
    <col min="14601" max="14601" width="1.5546875" customWidth="1"/>
    <col min="14602" max="14602" width="4.44140625" customWidth="1"/>
    <col min="14603" max="14603" width="5" customWidth="1"/>
    <col min="14604" max="14604" width="7.33203125" customWidth="1"/>
    <col min="14836" max="14836" width="11.33203125" customWidth="1"/>
    <col min="14837" max="14837" width="2.33203125" customWidth="1"/>
    <col min="14838" max="14841" width="1.33203125" customWidth="1"/>
    <col min="14842" max="14842" width="0.88671875" customWidth="1"/>
    <col min="14843" max="14843" width="15.44140625" customWidth="1"/>
    <col min="14844" max="14844" width="0.88671875" customWidth="1"/>
    <col min="14845" max="14845" width="12.5546875" customWidth="1"/>
    <col min="14846" max="14846" width="4.44140625" customWidth="1"/>
    <col min="14847" max="14847" width="2.109375" customWidth="1"/>
    <col min="14848" max="14848" width="0.33203125" customWidth="1"/>
    <col min="14849" max="14849" width="0.5546875" customWidth="1"/>
    <col min="14850" max="14850" width="6.44140625" customWidth="1"/>
    <col min="14851" max="14851" width="3.109375" customWidth="1"/>
    <col min="14852" max="14853" width="1.5546875" customWidth="1"/>
    <col min="14854" max="14854" width="2.33203125" customWidth="1"/>
    <col min="14856" max="14856" width="6.88671875" customWidth="1"/>
    <col min="14857" max="14857" width="1.5546875" customWidth="1"/>
    <col min="14858" max="14858" width="4.44140625" customWidth="1"/>
    <col min="14859" max="14859" width="5" customWidth="1"/>
    <col min="14860" max="14860" width="7.33203125" customWidth="1"/>
    <col min="15092" max="15092" width="11.33203125" customWidth="1"/>
    <col min="15093" max="15093" width="2.33203125" customWidth="1"/>
    <col min="15094" max="15097" width="1.33203125" customWidth="1"/>
    <col min="15098" max="15098" width="0.88671875" customWidth="1"/>
    <col min="15099" max="15099" width="15.44140625" customWidth="1"/>
    <col min="15100" max="15100" width="0.88671875" customWidth="1"/>
    <col min="15101" max="15101" width="12.5546875" customWidth="1"/>
    <col min="15102" max="15102" width="4.44140625" customWidth="1"/>
    <col min="15103" max="15103" width="2.109375" customWidth="1"/>
    <col min="15104" max="15104" width="0.33203125" customWidth="1"/>
    <col min="15105" max="15105" width="0.5546875" customWidth="1"/>
    <col min="15106" max="15106" width="6.44140625" customWidth="1"/>
    <col min="15107" max="15107" width="3.109375" customWidth="1"/>
    <col min="15108" max="15109" width="1.5546875" customWidth="1"/>
    <col min="15110" max="15110" width="2.33203125" customWidth="1"/>
    <col min="15112" max="15112" width="6.88671875" customWidth="1"/>
    <col min="15113" max="15113" width="1.5546875" customWidth="1"/>
    <col min="15114" max="15114" width="4.44140625" customWidth="1"/>
    <col min="15115" max="15115" width="5" customWidth="1"/>
    <col min="15116" max="15116" width="7.33203125" customWidth="1"/>
    <col min="15348" max="15348" width="11.33203125" customWidth="1"/>
    <col min="15349" max="15349" width="2.33203125" customWidth="1"/>
    <col min="15350" max="15353" width="1.33203125" customWidth="1"/>
    <col min="15354" max="15354" width="0.88671875" customWidth="1"/>
    <col min="15355" max="15355" width="15.44140625" customWidth="1"/>
    <col min="15356" max="15356" width="0.88671875" customWidth="1"/>
    <col min="15357" max="15357" width="12.5546875" customWidth="1"/>
    <col min="15358" max="15358" width="4.44140625" customWidth="1"/>
    <col min="15359" max="15359" width="2.109375" customWidth="1"/>
    <col min="15360" max="15360" width="0.33203125" customWidth="1"/>
    <col min="15361" max="15361" width="0.5546875" customWidth="1"/>
    <col min="15362" max="15362" width="6.44140625" customWidth="1"/>
    <col min="15363" max="15363" width="3.109375" customWidth="1"/>
    <col min="15364" max="15365" width="1.5546875" customWidth="1"/>
    <col min="15366" max="15366" width="2.33203125" customWidth="1"/>
    <col min="15368" max="15368" width="6.88671875" customWidth="1"/>
    <col min="15369" max="15369" width="1.5546875" customWidth="1"/>
    <col min="15370" max="15370" width="4.44140625" customWidth="1"/>
    <col min="15371" max="15371" width="5" customWidth="1"/>
    <col min="15372" max="15372" width="7.33203125" customWidth="1"/>
    <col min="15604" max="15604" width="11.33203125" customWidth="1"/>
    <col min="15605" max="15605" width="2.33203125" customWidth="1"/>
    <col min="15606" max="15609" width="1.33203125" customWidth="1"/>
    <col min="15610" max="15610" width="0.88671875" customWidth="1"/>
    <col min="15611" max="15611" width="15.44140625" customWidth="1"/>
    <col min="15612" max="15612" width="0.88671875" customWidth="1"/>
    <col min="15613" max="15613" width="12.5546875" customWidth="1"/>
    <col min="15614" max="15614" width="4.44140625" customWidth="1"/>
    <col min="15615" max="15615" width="2.109375" customWidth="1"/>
    <col min="15616" max="15616" width="0.33203125" customWidth="1"/>
    <col min="15617" max="15617" width="0.5546875" customWidth="1"/>
    <col min="15618" max="15618" width="6.44140625" customWidth="1"/>
    <col min="15619" max="15619" width="3.109375" customWidth="1"/>
    <col min="15620" max="15621" width="1.5546875" customWidth="1"/>
    <col min="15622" max="15622" width="2.33203125" customWidth="1"/>
    <col min="15624" max="15624" width="6.88671875" customWidth="1"/>
    <col min="15625" max="15625" width="1.5546875" customWidth="1"/>
    <col min="15626" max="15626" width="4.44140625" customWidth="1"/>
    <col min="15627" max="15627" width="5" customWidth="1"/>
    <col min="15628" max="15628" width="7.33203125" customWidth="1"/>
    <col min="15860" max="15860" width="11.33203125" customWidth="1"/>
    <col min="15861" max="15861" width="2.33203125" customWidth="1"/>
    <col min="15862" max="15865" width="1.33203125" customWidth="1"/>
    <col min="15866" max="15866" width="0.88671875" customWidth="1"/>
    <col min="15867" max="15867" width="15.44140625" customWidth="1"/>
    <col min="15868" max="15868" width="0.88671875" customWidth="1"/>
    <col min="15869" max="15869" width="12.5546875" customWidth="1"/>
    <col min="15870" max="15870" width="4.44140625" customWidth="1"/>
    <col min="15871" max="15871" width="2.109375" customWidth="1"/>
    <col min="15872" max="15872" width="0.33203125" customWidth="1"/>
    <col min="15873" max="15873" width="0.5546875" customWidth="1"/>
    <col min="15874" max="15874" width="6.44140625" customWidth="1"/>
    <col min="15875" max="15875" width="3.109375" customWidth="1"/>
    <col min="15876" max="15877" width="1.5546875" customWidth="1"/>
    <col min="15878" max="15878" width="2.33203125" customWidth="1"/>
    <col min="15880" max="15880" width="6.88671875" customWidth="1"/>
    <col min="15881" max="15881" width="1.5546875" customWidth="1"/>
    <col min="15882" max="15882" width="4.44140625" customWidth="1"/>
    <col min="15883" max="15883" width="5" customWidth="1"/>
    <col min="15884" max="15884" width="7.33203125" customWidth="1"/>
    <col min="16116" max="16116" width="11.33203125" customWidth="1"/>
    <col min="16117" max="16117" width="2.33203125" customWidth="1"/>
    <col min="16118" max="16121" width="1.33203125" customWidth="1"/>
    <col min="16122" max="16122" width="0.88671875" customWidth="1"/>
    <col min="16123" max="16123" width="15.44140625" customWidth="1"/>
    <col min="16124" max="16124" width="0.88671875" customWidth="1"/>
    <col min="16125" max="16125" width="12.5546875" customWidth="1"/>
    <col min="16126" max="16126" width="4.44140625" customWidth="1"/>
    <col min="16127" max="16127" width="2.109375" customWidth="1"/>
    <col min="16128" max="16128" width="0.33203125" customWidth="1"/>
    <col min="16129" max="16129" width="0.5546875" customWidth="1"/>
    <col min="16130" max="16130" width="6.44140625" customWidth="1"/>
    <col min="16131" max="16131" width="3.109375" customWidth="1"/>
    <col min="16132" max="16133" width="1.5546875" customWidth="1"/>
    <col min="16134" max="16134" width="2.33203125" customWidth="1"/>
    <col min="16136" max="16136" width="6.88671875" customWidth="1"/>
    <col min="16137" max="16137" width="1.5546875" customWidth="1"/>
    <col min="16138" max="16138" width="4.44140625" customWidth="1"/>
    <col min="16139" max="16139" width="5" customWidth="1"/>
    <col min="16140" max="16140" width="7.33203125" customWidth="1"/>
  </cols>
  <sheetData>
    <row r="1" spans="1:12" x14ac:dyDescent="0.3">
      <c r="A1" s="15" t="s">
        <v>332</v>
      </c>
      <c r="B1" s="16" t="s">
        <v>333</v>
      </c>
      <c r="C1" s="17"/>
      <c r="D1" s="17"/>
      <c r="E1" s="17"/>
      <c r="F1" s="17"/>
      <c r="G1" s="17"/>
      <c r="H1" s="52" t="s">
        <v>334</v>
      </c>
      <c r="I1" s="52" t="s">
        <v>335</v>
      </c>
      <c r="J1" s="52" t="s">
        <v>336</v>
      </c>
      <c r="K1" s="52" t="s">
        <v>337</v>
      </c>
      <c r="L1" s="62"/>
    </row>
    <row r="2" spans="1:12" x14ac:dyDescent="0.3">
      <c r="A2" s="18" t="s">
        <v>28</v>
      </c>
      <c r="B2" s="19" t="s">
        <v>339</v>
      </c>
      <c r="C2" s="20"/>
      <c r="D2" s="20"/>
      <c r="E2" s="20"/>
      <c r="F2" s="20"/>
      <c r="G2" s="20"/>
      <c r="H2" s="52">
        <v>13242347.689999999</v>
      </c>
      <c r="I2" s="52">
        <v>11944399.73</v>
      </c>
      <c r="J2" s="52">
        <v>9765078.3100000005</v>
      </c>
      <c r="K2" s="52">
        <v>15421669.109999999</v>
      </c>
      <c r="L2" s="63"/>
    </row>
    <row r="3" spans="1:12" x14ac:dyDescent="0.3">
      <c r="A3" s="18" t="s">
        <v>340</v>
      </c>
      <c r="B3" s="21" t="s">
        <v>341</v>
      </c>
      <c r="C3" s="19" t="s">
        <v>342</v>
      </c>
      <c r="D3" s="20"/>
      <c r="E3" s="20"/>
      <c r="F3" s="20"/>
      <c r="G3" s="20"/>
      <c r="H3" s="52">
        <v>11727798.390000001</v>
      </c>
      <c r="I3" s="52">
        <v>11777459.75</v>
      </c>
      <c r="J3" s="52">
        <v>9704374.4299999997</v>
      </c>
      <c r="K3" s="52">
        <v>13800883.710000001</v>
      </c>
      <c r="L3" s="63"/>
    </row>
    <row r="4" spans="1:12" x14ac:dyDescent="0.3">
      <c r="A4" s="18" t="s">
        <v>343</v>
      </c>
      <c r="B4" s="22" t="s">
        <v>341</v>
      </c>
      <c r="C4" s="23"/>
      <c r="D4" s="19" t="s">
        <v>344</v>
      </c>
      <c r="E4" s="20"/>
      <c r="F4" s="20"/>
      <c r="G4" s="20"/>
      <c r="H4" s="52">
        <v>11666435.630000001</v>
      </c>
      <c r="I4" s="52">
        <v>11279406.01</v>
      </c>
      <c r="J4" s="52">
        <v>9199489.2899999991</v>
      </c>
      <c r="K4" s="52">
        <v>13746352.35</v>
      </c>
      <c r="L4" s="63"/>
    </row>
    <row r="5" spans="1:12" x14ac:dyDescent="0.3">
      <c r="A5" s="18" t="s">
        <v>345</v>
      </c>
      <c r="B5" s="22" t="s">
        <v>341</v>
      </c>
      <c r="C5" s="23"/>
      <c r="D5" s="23"/>
      <c r="E5" s="19" t="s">
        <v>344</v>
      </c>
      <c r="F5" s="20"/>
      <c r="G5" s="20"/>
      <c r="H5" s="52">
        <v>11666435.630000001</v>
      </c>
      <c r="I5" s="52">
        <v>11279406.01</v>
      </c>
      <c r="J5" s="52">
        <v>9199489.2899999991</v>
      </c>
      <c r="K5" s="52">
        <v>13746352.35</v>
      </c>
      <c r="L5" s="63"/>
    </row>
    <row r="6" spans="1:12" x14ac:dyDescent="0.3">
      <c r="A6" s="18" t="s">
        <v>346</v>
      </c>
      <c r="B6" s="22" t="s">
        <v>341</v>
      </c>
      <c r="C6" s="23"/>
      <c r="D6" s="23"/>
      <c r="E6" s="23"/>
      <c r="F6" s="19" t="s">
        <v>347</v>
      </c>
      <c r="G6" s="20"/>
      <c r="H6" s="52">
        <v>3040</v>
      </c>
      <c r="I6" s="52">
        <v>0</v>
      </c>
      <c r="J6" s="52">
        <v>40</v>
      </c>
      <c r="K6" s="52">
        <v>3000</v>
      </c>
      <c r="L6" s="63"/>
    </row>
    <row r="7" spans="1:12" x14ac:dyDescent="0.3">
      <c r="A7" s="24" t="s">
        <v>348</v>
      </c>
      <c r="B7" s="22" t="s">
        <v>341</v>
      </c>
      <c r="C7" s="23"/>
      <c r="D7" s="23"/>
      <c r="E7" s="23"/>
      <c r="F7" s="23"/>
      <c r="G7" s="25" t="s">
        <v>349</v>
      </c>
      <c r="H7" s="54">
        <v>3040</v>
      </c>
      <c r="I7" s="54">
        <v>0</v>
      </c>
      <c r="J7" s="54">
        <v>40</v>
      </c>
      <c r="K7" s="54">
        <v>3000</v>
      </c>
      <c r="L7" s="64"/>
    </row>
    <row r="8" spans="1:12" x14ac:dyDescent="0.3">
      <c r="A8" s="26" t="s">
        <v>341</v>
      </c>
      <c r="B8" s="22" t="s">
        <v>341</v>
      </c>
      <c r="C8" s="23"/>
      <c r="D8" s="23"/>
      <c r="E8" s="23"/>
      <c r="F8" s="23"/>
      <c r="G8" s="27" t="s">
        <v>341</v>
      </c>
      <c r="H8" s="53"/>
      <c r="I8" s="53"/>
      <c r="J8" s="53"/>
      <c r="K8" s="53"/>
      <c r="L8" s="65"/>
    </row>
    <row r="9" spans="1:12" x14ac:dyDescent="0.3">
      <c r="A9" s="18" t="s">
        <v>350</v>
      </c>
      <c r="B9" s="22" t="s">
        <v>341</v>
      </c>
      <c r="C9" s="23"/>
      <c r="D9" s="23"/>
      <c r="E9" s="23"/>
      <c r="F9" s="19" t="s">
        <v>351</v>
      </c>
      <c r="G9" s="20"/>
      <c r="H9" s="52">
        <v>0</v>
      </c>
      <c r="I9" s="52">
        <v>7084996.0199999996</v>
      </c>
      <c r="J9" s="52">
        <v>7083156.4500000002</v>
      </c>
      <c r="K9" s="52">
        <v>1839.57</v>
      </c>
      <c r="L9" s="63"/>
    </row>
    <row r="10" spans="1:12" x14ac:dyDescent="0.3">
      <c r="A10" s="24" t="s">
        <v>352</v>
      </c>
      <c r="B10" s="22" t="s">
        <v>341</v>
      </c>
      <c r="C10" s="23"/>
      <c r="D10" s="23"/>
      <c r="E10" s="23"/>
      <c r="F10" s="23"/>
      <c r="G10" s="25" t="s">
        <v>353</v>
      </c>
      <c r="H10" s="54">
        <v>0</v>
      </c>
      <c r="I10" s="54">
        <v>7084996.0199999996</v>
      </c>
      <c r="J10" s="54">
        <v>7083156.4500000002</v>
      </c>
      <c r="K10" s="54">
        <v>1839.57</v>
      </c>
      <c r="L10" s="64"/>
    </row>
    <row r="11" spans="1:12" x14ac:dyDescent="0.3">
      <c r="A11" s="26" t="s">
        <v>341</v>
      </c>
      <c r="B11" s="22" t="s">
        <v>341</v>
      </c>
      <c r="C11" s="23"/>
      <c r="D11" s="23"/>
      <c r="E11" s="23"/>
      <c r="F11" s="23"/>
      <c r="G11" s="27" t="s">
        <v>341</v>
      </c>
      <c r="H11" s="53"/>
      <c r="I11" s="53"/>
      <c r="J11" s="53"/>
      <c r="K11" s="53"/>
      <c r="L11" s="65"/>
    </row>
    <row r="12" spans="1:12" x14ac:dyDescent="0.3">
      <c r="A12" s="18" t="s">
        <v>360</v>
      </c>
      <c r="B12" s="22" t="s">
        <v>341</v>
      </c>
      <c r="C12" s="23"/>
      <c r="D12" s="23"/>
      <c r="E12" s="23"/>
      <c r="F12" s="19" t="s">
        <v>361</v>
      </c>
      <c r="G12" s="20"/>
      <c r="H12" s="52">
        <v>11663395.630000001</v>
      </c>
      <c r="I12" s="52">
        <v>4193989.47</v>
      </c>
      <c r="J12" s="52">
        <v>2115872.3199999998</v>
      </c>
      <c r="K12" s="52">
        <v>13741512.779999999</v>
      </c>
      <c r="L12" s="63"/>
    </row>
    <row r="13" spans="1:12" x14ac:dyDescent="0.3">
      <c r="A13" s="24" t="s">
        <v>362</v>
      </c>
      <c r="B13" s="22" t="s">
        <v>341</v>
      </c>
      <c r="C13" s="23"/>
      <c r="D13" s="23"/>
      <c r="E13" s="23"/>
      <c r="F13" s="23"/>
      <c r="G13" s="25" t="s">
        <v>363</v>
      </c>
      <c r="H13" s="54">
        <v>10013438.15</v>
      </c>
      <c r="I13" s="54">
        <v>4190663.8</v>
      </c>
      <c r="J13" s="54">
        <v>2115872.3199999998</v>
      </c>
      <c r="K13" s="54">
        <v>12088229.630000001</v>
      </c>
      <c r="L13" s="64"/>
    </row>
    <row r="14" spans="1:12" x14ac:dyDescent="0.3">
      <c r="A14" s="24" t="s">
        <v>364</v>
      </c>
      <c r="B14" s="22" t="s">
        <v>341</v>
      </c>
      <c r="C14" s="23"/>
      <c r="D14" s="23"/>
      <c r="E14" s="23"/>
      <c r="F14" s="23"/>
      <c r="G14" s="25" t="s">
        <v>365</v>
      </c>
      <c r="H14" s="54">
        <v>1010345.76</v>
      </c>
      <c r="I14" s="54">
        <v>2041.95</v>
      </c>
      <c r="J14" s="54">
        <v>0</v>
      </c>
      <c r="K14" s="54">
        <v>1012387.71</v>
      </c>
      <c r="L14" s="64"/>
    </row>
    <row r="15" spans="1:12" x14ac:dyDescent="0.3">
      <c r="A15" s="24" t="s">
        <v>366</v>
      </c>
      <c r="B15" s="22" t="s">
        <v>341</v>
      </c>
      <c r="C15" s="23"/>
      <c r="D15" s="23"/>
      <c r="E15" s="23"/>
      <c r="F15" s="23"/>
      <c r="G15" s="25" t="s">
        <v>367</v>
      </c>
      <c r="H15" s="54">
        <v>628700.28</v>
      </c>
      <c r="I15" s="54">
        <v>1270.6199999999999</v>
      </c>
      <c r="J15" s="54">
        <v>0</v>
      </c>
      <c r="K15" s="54">
        <v>629970.9</v>
      </c>
      <c r="L15" s="64"/>
    </row>
    <row r="16" spans="1:12" x14ac:dyDescent="0.3">
      <c r="A16" s="24" t="s">
        <v>368</v>
      </c>
      <c r="B16" s="22" t="s">
        <v>341</v>
      </c>
      <c r="C16" s="23"/>
      <c r="D16" s="23"/>
      <c r="E16" s="23"/>
      <c r="F16" s="23"/>
      <c r="G16" s="25" t="s">
        <v>369</v>
      </c>
      <c r="H16" s="54">
        <v>10911.44</v>
      </c>
      <c r="I16" s="54">
        <v>13.1</v>
      </c>
      <c r="J16" s="54">
        <v>0</v>
      </c>
      <c r="K16" s="54">
        <v>10924.54</v>
      </c>
      <c r="L16" s="64"/>
    </row>
    <row r="17" spans="1:12" x14ac:dyDescent="0.3">
      <c r="A17" s="26" t="s">
        <v>341</v>
      </c>
      <c r="B17" s="22" t="s">
        <v>341</v>
      </c>
      <c r="C17" s="23"/>
      <c r="D17" s="23"/>
      <c r="E17" s="23"/>
      <c r="F17" s="23"/>
      <c r="G17" s="27" t="s">
        <v>341</v>
      </c>
      <c r="H17" s="53"/>
      <c r="I17" s="53"/>
      <c r="J17" s="53"/>
      <c r="K17" s="53"/>
      <c r="L17" s="65"/>
    </row>
    <row r="18" spans="1:12" x14ac:dyDescent="0.3">
      <c r="A18" s="18" t="s">
        <v>370</v>
      </c>
      <c r="B18" s="22" t="s">
        <v>341</v>
      </c>
      <c r="C18" s="23"/>
      <c r="D18" s="23"/>
      <c r="E18" s="23"/>
      <c r="F18" s="19" t="s">
        <v>371</v>
      </c>
      <c r="G18" s="20"/>
      <c r="H18" s="52">
        <v>0</v>
      </c>
      <c r="I18" s="52">
        <v>420.52</v>
      </c>
      <c r="J18" s="52">
        <v>420.52</v>
      </c>
      <c r="K18" s="52">
        <v>0</v>
      </c>
      <c r="L18" s="63"/>
    </row>
    <row r="19" spans="1:12" x14ac:dyDescent="0.3">
      <c r="A19" s="24" t="s">
        <v>372</v>
      </c>
      <c r="B19" s="22" t="s">
        <v>341</v>
      </c>
      <c r="C19" s="23"/>
      <c r="D19" s="23"/>
      <c r="E19" s="23"/>
      <c r="F19" s="23"/>
      <c r="G19" s="25" t="s">
        <v>373</v>
      </c>
      <c r="H19" s="54">
        <v>0</v>
      </c>
      <c r="I19" s="54">
        <v>420.52</v>
      </c>
      <c r="J19" s="54">
        <v>420.52</v>
      </c>
      <c r="K19" s="54">
        <v>0</v>
      </c>
      <c r="L19" s="64"/>
    </row>
    <row r="20" spans="1:12" x14ac:dyDescent="0.3">
      <c r="A20" s="26" t="s">
        <v>341</v>
      </c>
      <c r="B20" s="22" t="s">
        <v>341</v>
      </c>
      <c r="C20" s="23"/>
      <c r="D20" s="23"/>
      <c r="E20" s="23"/>
      <c r="F20" s="23"/>
      <c r="G20" s="27" t="s">
        <v>341</v>
      </c>
      <c r="H20" s="53"/>
      <c r="I20" s="53"/>
      <c r="J20" s="53"/>
      <c r="K20" s="53"/>
      <c r="L20" s="65"/>
    </row>
    <row r="21" spans="1:12" x14ac:dyDescent="0.3">
      <c r="A21" s="18" t="s">
        <v>374</v>
      </c>
      <c r="B21" s="22" t="s">
        <v>341</v>
      </c>
      <c r="C21" s="23"/>
      <c r="D21" s="19" t="s">
        <v>375</v>
      </c>
      <c r="E21" s="20"/>
      <c r="F21" s="20"/>
      <c r="G21" s="20"/>
      <c r="H21" s="52">
        <v>61362.76</v>
      </c>
      <c r="I21" s="52">
        <v>498053.74</v>
      </c>
      <c r="J21" s="52">
        <v>504885.14</v>
      </c>
      <c r="K21" s="52">
        <v>54531.360000000001</v>
      </c>
      <c r="L21" s="63"/>
    </row>
    <row r="22" spans="1:12" x14ac:dyDescent="0.3">
      <c r="A22" s="18" t="s">
        <v>376</v>
      </c>
      <c r="B22" s="22" t="s">
        <v>341</v>
      </c>
      <c r="C22" s="23"/>
      <c r="D22" s="23"/>
      <c r="E22" s="19" t="s">
        <v>377</v>
      </c>
      <c r="F22" s="20"/>
      <c r="G22" s="20"/>
      <c r="H22" s="52">
        <v>43690.63</v>
      </c>
      <c r="I22" s="52">
        <v>498053.74</v>
      </c>
      <c r="J22" s="52">
        <v>502599.96</v>
      </c>
      <c r="K22" s="52">
        <v>39144.410000000003</v>
      </c>
      <c r="L22" s="63"/>
    </row>
    <row r="23" spans="1:12" x14ac:dyDescent="0.3">
      <c r="A23" s="18" t="s">
        <v>378</v>
      </c>
      <c r="B23" s="22" t="s">
        <v>341</v>
      </c>
      <c r="C23" s="23"/>
      <c r="D23" s="23"/>
      <c r="E23" s="23"/>
      <c r="F23" s="19" t="s">
        <v>377</v>
      </c>
      <c r="G23" s="20"/>
      <c r="H23" s="52">
        <v>43690.63</v>
      </c>
      <c r="I23" s="52">
        <v>498053.74</v>
      </c>
      <c r="J23" s="52">
        <v>502599.96</v>
      </c>
      <c r="K23" s="52">
        <v>39144.410000000003</v>
      </c>
      <c r="L23" s="63"/>
    </row>
    <row r="24" spans="1:12" x14ac:dyDescent="0.3">
      <c r="A24" s="24" t="s">
        <v>379</v>
      </c>
      <c r="B24" s="22" t="s">
        <v>341</v>
      </c>
      <c r="C24" s="23"/>
      <c r="D24" s="23"/>
      <c r="E24" s="23"/>
      <c r="F24" s="23"/>
      <c r="G24" s="25" t="s">
        <v>380</v>
      </c>
      <c r="H24" s="54">
        <v>5769.15</v>
      </c>
      <c r="I24" s="54">
        <v>145.28</v>
      </c>
      <c r="J24" s="54">
        <v>103.9</v>
      </c>
      <c r="K24" s="54">
        <v>5810.53</v>
      </c>
      <c r="L24" s="64"/>
    </row>
    <row r="25" spans="1:12" x14ac:dyDescent="0.3">
      <c r="A25" s="24" t="s">
        <v>381</v>
      </c>
      <c r="B25" s="22" t="s">
        <v>341</v>
      </c>
      <c r="C25" s="23"/>
      <c r="D25" s="23"/>
      <c r="E25" s="23"/>
      <c r="F25" s="23"/>
      <c r="G25" s="25" t="s">
        <v>382</v>
      </c>
      <c r="H25" s="54">
        <v>29480.05</v>
      </c>
      <c r="I25" s="54">
        <v>410125.57</v>
      </c>
      <c r="J25" s="54">
        <v>421436.76</v>
      </c>
      <c r="K25" s="54">
        <v>18168.86</v>
      </c>
      <c r="L25" s="64"/>
    </row>
    <row r="26" spans="1:12" x14ac:dyDescent="0.3">
      <c r="A26" s="24" t="s">
        <v>383</v>
      </c>
      <c r="B26" s="22" t="s">
        <v>341</v>
      </c>
      <c r="C26" s="23"/>
      <c r="D26" s="23"/>
      <c r="E26" s="23"/>
      <c r="F26" s="23"/>
      <c r="G26" s="25" t="s">
        <v>384</v>
      </c>
      <c r="H26" s="54">
        <v>8041.52</v>
      </c>
      <c r="I26" s="54">
        <v>6723.59</v>
      </c>
      <c r="J26" s="54">
        <v>0</v>
      </c>
      <c r="K26" s="54">
        <v>14765.11</v>
      </c>
      <c r="L26" s="64"/>
    </row>
    <row r="27" spans="1:12" x14ac:dyDescent="0.3">
      <c r="A27" s="24" t="s">
        <v>385</v>
      </c>
      <c r="B27" s="22" t="s">
        <v>341</v>
      </c>
      <c r="C27" s="23"/>
      <c r="D27" s="23"/>
      <c r="E27" s="23"/>
      <c r="F27" s="23"/>
      <c r="G27" s="25" t="s">
        <v>386</v>
      </c>
      <c r="H27" s="54">
        <v>0</v>
      </c>
      <c r="I27" s="54">
        <v>3360.74</v>
      </c>
      <c r="J27" s="54">
        <v>3360.74</v>
      </c>
      <c r="K27" s="54">
        <v>0</v>
      </c>
      <c r="L27" s="64"/>
    </row>
    <row r="28" spans="1:12" x14ac:dyDescent="0.3">
      <c r="A28" s="24" t="s">
        <v>387</v>
      </c>
      <c r="B28" s="22" t="s">
        <v>341</v>
      </c>
      <c r="C28" s="23"/>
      <c r="D28" s="23"/>
      <c r="E28" s="23"/>
      <c r="F28" s="23"/>
      <c r="G28" s="25" t="s">
        <v>388</v>
      </c>
      <c r="H28" s="54">
        <v>399.91</v>
      </c>
      <c r="I28" s="54">
        <v>0</v>
      </c>
      <c r="J28" s="54">
        <v>0</v>
      </c>
      <c r="K28" s="54">
        <v>399.91</v>
      </c>
      <c r="L28" s="64"/>
    </row>
    <row r="29" spans="1:12" x14ac:dyDescent="0.3">
      <c r="A29" s="24" t="s">
        <v>389</v>
      </c>
      <c r="B29" s="22" t="s">
        <v>341</v>
      </c>
      <c r="C29" s="23"/>
      <c r="D29" s="23"/>
      <c r="E29" s="23"/>
      <c r="F29" s="23"/>
      <c r="G29" s="25" t="s">
        <v>390</v>
      </c>
      <c r="H29" s="54">
        <v>0</v>
      </c>
      <c r="I29" s="54">
        <v>77698.559999999998</v>
      </c>
      <c r="J29" s="54">
        <v>77698.559999999998</v>
      </c>
      <c r="K29" s="54">
        <v>0</v>
      </c>
      <c r="L29" s="64"/>
    </row>
    <row r="30" spans="1:12" x14ac:dyDescent="0.3">
      <c r="A30" s="26" t="s">
        <v>341</v>
      </c>
      <c r="B30" s="22" t="s">
        <v>341</v>
      </c>
      <c r="C30" s="23"/>
      <c r="D30" s="23"/>
      <c r="E30" s="23"/>
      <c r="F30" s="23"/>
      <c r="G30" s="27" t="s">
        <v>341</v>
      </c>
      <c r="H30" s="53"/>
      <c r="I30" s="53"/>
      <c r="J30" s="53"/>
      <c r="K30" s="53"/>
      <c r="L30" s="65"/>
    </row>
    <row r="31" spans="1:12" x14ac:dyDescent="0.3">
      <c r="A31" s="18" t="s">
        <v>391</v>
      </c>
      <c r="B31" s="22" t="s">
        <v>341</v>
      </c>
      <c r="C31" s="23"/>
      <c r="D31" s="23"/>
      <c r="E31" s="19" t="s">
        <v>392</v>
      </c>
      <c r="F31" s="20"/>
      <c r="G31" s="20"/>
      <c r="H31" s="52">
        <v>17672.13</v>
      </c>
      <c r="I31" s="52">
        <v>0</v>
      </c>
      <c r="J31" s="52">
        <v>2285.1799999999998</v>
      </c>
      <c r="K31" s="52">
        <v>15386.95</v>
      </c>
      <c r="L31" s="63"/>
    </row>
    <row r="32" spans="1:12" x14ac:dyDescent="0.3">
      <c r="A32" s="18" t="s">
        <v>393</v>
      </c>
      <c r="B32" s="22" t="s">
        <v>341</v>
      </c>
      <c r="C32" s="23"/>
      <c r="D32" s="23"/>
      <c r="E32" s="23"/>
      <c r="F32" s="19" t="s">
        <v>392</v>
      </c>
      <c r="G32" s="20"/>
      <c r="H32" s="52">
        <v>17672.13</v>
      </c>
      <c r="I32" s="52">
        <v>0</v>
      </c>
      <c r="J32" s="52">
        <v>2285.1799999999998</v>
      </c>
      <c r="K32" s="52">
        <v>15386.95</v>
      </c>
      <c r="L32" s="63"/>
    </row>
    <row r="33" spans="1:12" x14ac:dyDescent="0.3">
      <c r="A33" s="24" t="s">
        <v>394</v>
      </c>
      <c r="B33" s="22" t="s">
        <v>341</v>
      </c>
      <c r="C33" s="23"/>
      <c r="D33" s="23"/>
      <c r="E33" s="23"/>
      <c r="F33" s="23"/>
      <c r="G33" s="25" t="s">
        <v>395</v>
      </c>
      <c r="H33" s="54">
        <v>17672.13</v>
      </c>
      <c r="I33" s="54">
        <v>0</v>
      </c>
      <c r="J33" s="54">
        <v>2285.1799999999998</v>
      </c>
      <c r="K33" s="54">
        <v>15386.95</v>
      </c>
      <c r="L33" s="64"/>
    </row>
    <row r="34" spans="1:12" x14ac:dyDescent="0.3">
      <c r="A34" s="26" t="s">
        <v>341</v>
      </c>
      <c r="B34" s="22" t="s">
        <v>341</v>
      </c>
      <c r="C34" s="23"/>
      <c r="D34" s="23"/>
      <c r="E34" s="23"/>
      <c r="F34" s="23"/>
      <c r="G34" s="27" t="s">
        <v>341</v>
      </c>
      <c r="H34" s="53"/>
      <c r="I34" s="53"/>
      <c r="J34" s="53"/>
      <c r="K34" s="53"/>
      <c r="L34" s="65"/>
    </row>
    <row r="35" spans="1:12" x14ac:dyDescent="0.3">
      <c r="A35" s="18" t="s">
        <v>396</v>
      </c>
      <c r="B35" s="21" t="s">
        <v>341</v>
      </c>
      <c r="C35" s="19" t="s">
        <v>397</v>
      </c>
      <c r="D35" s="20"/>
      <c r="E35" s="20"/>
      <c r="F35" s="20"/>
      <c r="G35" s="20"/>
      <c r="H35" s="52">
        <v>1514549.3</v>
      </c>
      <c r="I35" s="52">
        <v>166939.98000000001</v>
      </c>
      <c r="J35" s="52">
        <v>60703.88</v>
      </c>
      <c r="K35" s="52">
        <v>1620785.4</v>
      </c>
      <c r="L35" s="63"/>
    </row>
    <row r="36" spans="1:12" x14ac:dyDescent="0.3">
      <c r="A36" s="18" t="s">
        <v>398</v>
      </c>
      <c r="B36" s="22" t="s">
        <v>341</v>
      </c>
      <c r="C36" s="23"/>
      <c r="D36" s="19" t="s">
        <v>399</v>
      </c>
      <c r="E36" s="20"/>
      <c r="F36" s="20"/>
      <c r="G36" s="20"/>
      <c r="H36" s="52">
        <v>15840.17</v>
      </c>
      <c r="I36" s="52">
        <v>50.88</v>
      </c>
      <c r="J36" s="52">
        <v>5662.49</v>
      </c>
      <c r="K36" s="52">
        <v>10228.56</v>
      </c>
      <c r="L36" s="63"/>
    </row>
    <row r="37" spans="1:12" x14ac:dyDescent="0.3">
      <c r="A37" s="18" t="s">
        <v>400</v>
      </c>
      <c r="B37" s="22" t="s">
        <v>341</v>
      </c>
      <c r="C37" s="23"/>
      <c r="D37" s="23"/>
      <c r="E37" s="19" t="s">
        <v>401</v>
      </c>
      <c r="F37" s="20"/>
      <c r="G37" s="20"/>
      <c r="H37" s="52">
        <v>15840.17</v>
      </c>
      <c r="I37" s="52">
        <v>50.88</v>
      </c>
      <c r="J37" s="52">
        <v>5662.49</v>
      </c>
      <c r="K37" s="52">
        <v>10228.56</v>
      </c>
      <c r="L37" s="63"/>
    </row>
    <row r="38" spans="1:12" x14ac:dyDescent="0.3">
      <c r="A38" s="18" t="s">
        <v>402</v>
      </c>
      <c r="B38" s="22" t="s">
        <v>341</v>
      </c>
      <c r="C38" s="23"/>
      <c r="D38" s="23"/>
      <c r="E38" s="23"/>
      <c r="F38" s="19" t="s">
        <v>401</v>
      </c>
      <c r="G38" s="20"/>
      <c r="H38" s="52">
        <v>15840.17</v>
      </c>
      <c r="I38" s="52">
        <v>50.88</v>
      </c>
      <c r="J38" s="52">
        <v>5662.49</v>
      </c>
      <c r="K38" s="52">
        <v>10228.56</v>
      </c>
      <c r="L38" s="63"/>
    </row>
    <row r="39" spans="1:12" x14ac:dyDescent="0.3">
      <c r="A39" s="24" t="s">
        <v>403</v>
      </c>
      <c r="B39" s="22" t="s">
        <v>341</v>
      </c>
      <c r="C39" s="23"/>
      <c r="D39" s="23"/>
      <c r="E39" s="23"/>
      <c r="F39" s="23"/>
      <c r="G39" s="25" t="s">
        <v>404</v>
      </c>
      <c r="H39" s="54">
        <v>15840.17</v>
      </c>
      <c r="I39" s="54">
        <v>50.88</v>
      </c>
      <c r="J39" s="54">
        <v>5662.49</v>
      </c>
      <c r="K39" s="54">
        <v>10228.56</v>
      </c>
      <c r="L39" s="64"/>
    </row>
    <row r="40" spans="1:12" x14ac:dyDescent="0.3">
      <c r="A40" s="26" t="s">
        <v>341</v>
      </c>
      <c r="B40" s="22" t="s">
        <v>341</v>
      </c>
      <c r="C40" s="23"/>
      <c r="D40" s="23"/>
      <c r="E40" s="23"/>
      <c r="F40" s="23"/>
      <c r="G40" s="27" t="s">
        <v>341</v>
      </c>
      <c r="H40" s="53"/>
      <c r="I40" s="53"/>
      <c r="J40" s="53"/>
      <c r="K40" s="53"/>
      <c r="L40" s="65"/>
    </row>
    <row r="41" spans="1:12" x14ac:dyDescent="0.3">
      <c r="A41" s="18" t="s">
        <v>405</v>
      </c>
      <c r="B41" s="22" t="s">
        <v>341</v>
      </c>
      <c r="C41" s="23"/>
      <c r="D41" s="19" t="s">
        <v>406</v>
      </c>
      <c r="E41" s="20"/>
      <c r="F41" s="20"/>
      <c r="G41" s="20"/>
      <c r="H41" s="52">
        <v>1498709.13</v>
      </c>
      <c r="I41" s="52">
        <v>166889.1</v>
      </c>
      <c r="J41" s="52">
        <v>55041.39</v>
      </c>
      <c r="K41" s="52">
        <v>1610556.84</v>
      </c>
      <c r="L41" s="63"/>
    </row>
    <row r="42" spans="1:12" x14ac:dyDescent="0.3">
      <c r="A42" s="18" t="s">
        <v>407</v>
      </c>
      <c r="B42" s="22" t="s">
        <v>341</v>
      </c>
      <c r="C42" s="23"/>
      <c r="D42" s="23"/>
      <c r="E42" s="19" t="s">
        <v>408</v>
      </c>
      <c r="F42" s="20"/>
      <c r="G42" s="20"/>
      <c r="H42" s="52">
        <v>1939123.08</v>
      </c>
      <c r="I42" s="52">
        <v>0</v>
      </c>
      <c r="J42" s="52">
        <v>0</v>
      </c>
      <c r="K42" s="52">
        <v>1939123.08</v>
      </c>
      <c r="L42" s="63"/>
    </row>
    <row r="43" spans="1:12" x14ac:dyDescent="0.3">
      <c r="A43" s="18" t="s">
        <v>409</v>
      </c>
      <c r="B43" s="22" t="s">
        <v>341</v>
      </c>
      <c r="C43" s="23"/>
      <c r="D43" s="23"/>
      <c r="E43" s="23"/>
      <c r="F43" s="19" t="s">
        <v>408</v>
      </c>
      <c r="G43" s="20"/>
      <c r="H43" s="52">
        <v>1939123.08</v>
      </c>
      <c r="I43" s="52">
        <v>0</v>
      </c>
      <c r="J43" s="52">
        <v>0</v>
      </c>
      <c r="K43" s="52">
        <v>1939123.08</v>
      </c>
      <c r="L43" s="63"/>
    </row>
    <row r="44" spans="1:12" x14ac:dyDescent="0.3">
      <c r="A44" s="24" t="s">
        <v>410</v>
      </c>
      <c r="B44" s="22" t="s">
        <v>341</v>
      </c>
      <c r="C44" s="23"/>
      <c r="D44" s="23"/>
      <c r="E44" s="23"/>
      <c r="F44" s="23"/>
      <c r="G44" s="25" t="s">
        <v>411</v>
      </c>
      <c r="H44" s="54">
        <v>181970</v>
      </c>
      <c r="I44" s="54">
        <v>0</v>
      </c>
      <c r="J44" s="54">
        <v>0</v>
      </c>
      <c r="K44" s="54">
        <v>181970</v>
      </c>
      <c r="L44" s="64"/>
    </row>
    <row r="45" spans="1:12" x14ac:dyDescent="0.3">
      <c r="A45" s="24" t="s">
        <v>412</v>
      </c>
      <c r="B45" s="22" t="s">
        <v>341</v>
      </c>
      <c r="C45" s="23"/>
      <c r="D45" s="23"/>
      <c r="E45" s="23"/>
      <c r="F45" s="23"/>
      <c r="G45" s="25" t="s">
        <v>413</v>
      </c>
      <c r="H45" s="54">
        <v>178120.55</v>
      </c>
      <c r="I45" s="54">
        <v>0</v>
      </c>
      <c r="J45" s="54">
        <v>0</v>
      </c>
      <c r="K45" s="54">
        <v>178120.55</v>
      </c>
      <c r="L45" s="64"/>
    </row>
    <row r="46" spans="1:12" x14ac:dyDescent="0.3">
      <c r="A46" s="24" t="s">
        <v>414</v>
      </c>
      <c r="B46" s="22" t="s">
        <v>341</v>
      </c>
      <c r="C46" s="23"/>
      <c r="D46" s="23"/>
      <c r="E46" s="23"/>
      <c r="F46" s="23"/>
      <c r="G46" s="25" t="s">
        <v>415</v>
      </c>
      <c r="H46" s="54">
        <v>75546.350000000006</v>
      </c>
      <c r="I46" s="54">
        <v>0</v>
      </c>
      <c r="J46" s="54">
        <v>0</v>
      </c>
      <c r="K46" s="54">
        <v>75546.350000000006</v>
      </c>
      <c r="L46" s="64"/>
    </row>
    <row r="47" spans="1:12" x14ac:dyDescent="0.3">
      <c r="A47" s="24" t="s">
        <v>416</v>
      </c>
      <c r="B47" s="22" t="s">
        <v>341</v>
      </c>
      <c r="C47" s="23"/>
      <c r="D47" s="23"/>
      <c r="E47" s="23"/>
      <c r="F47" s="23"/>
      <c r="G47" s="25" t="s">
        <v>417</v>
      </c>
      <c r="H47" s="54">
        <v>1382407.18</v>
      </c>
      <c r="I47" s="54">
        <v>0</v>
      </c>
      <c r="J47" s="54">
        <v>0</v>
      </c>
      <c r="K47" s="54">
        <v>1382407.18</v>
      </c>
      <c r="L47" s="64"/>
    </row>
    <row r="48" spans="1:12" x14ac:dyDescent="0.3">
      <c r="A48" s="24" t="s">
        <v>418</v>
      </c>
      <c r="B48" s="22" t="s">
        <v>341</v>
      </c>
      <c r="C48" s="23"/>
      <c r="D48" s="23"/>
      <c r="E48" s="23"/>
      <c r="F48" s="23"/>
      <c r="G48" s="25" t="s">
        <v>419</v>
      </c>
      <c r="H48" s="54">
        <v>121079</v>
      </c>
      <c r="I48" s="54">
        <v>0</v>
      </c>
      <c r="J48" s="54">
        <v>0</v>
      </c>
      <c r="K48" s="54">
        <v>121079</v>
      </c>
      <c r="L48" s="64"/>
    </row>
    <row r="49" spans="1:12" x14ac:dyDescent="0.3">
      <c r="A49" s="26" t="s">
        <v>341</v>
      </c>
      <c r="B49" s="22" t="s">
        <v>341</v>
      </c>
      <c r="C49" s="23"/>
      <c r="D49" s="23"/>
      <c r="E49" s="23"/>
      <c r="F49" s="23"/>
      <c r="G49" s="27" t="s">
        <v>341</v>
      </c>
      <c r="H49" s="53"/>
      <c r="I49" s="53"/>
      <c r="J49" s="53"/>
      <c r="K49" s="53"/>
      <c r="L49" s="65"/>
    </row>
    <row r="50" spans="1:12" x14ac:dyDescent="0.3">
      <c r="A50" s="18" t="s">
        <v>420</v>
      </c>
      <c r="B50" s="22" t="s">
        <v>341</v>
      </c>
      <c r="C50" s="23"/>
      <c r="D50" s="23"/>
      <c r="E50" s="19" t="s">
        <v>421</v>
      </c>
      <c r="F50" s="20"/>
      <c r="G50" s="20"/>
      <c r="H50" s="52">
        <v>-1939123.08</v>
      </c>
      <c r="I50" s="52">
        <v>0</v>
      </c>
      <c r="J50" s="52">
        <v>0</v>
      </c>
      <c r="K50" s="52">
        <v>-1939123.08</v>
      </c>
      <c r="L50" s="63"/>
    </row>
    <row r="51" spans="1:12" x14ac:dyDescent="0.3">
      <c r="A51" s="18" t="s">
        <v>422</v>
      </c>
      <c r="B51" s="22" t="s">
        <v>341</v>
      </c>
      <c r="C51" s="23"/>
      <c r="D51" s="23"/>
      <c r="E51" s="23"/>
      <c r="F51" s="19" t="s">
        <v>421</v>
      </c>
      <c r="G51" s="20"/>
      <c r="H51" s="52">
        <v>-1939123.08</v>
      </c>
      <c r="I51" s="52">
        <v>0</v>
      </c>
      <c r="J51" s="52">
        <v>0</v>
      </c>
      <c r="K51" s="52">
        <v>-1939123.08</v>
      </c>
      <c r="L51" s="63"/>
    </row>
    <row r="52" spans="1:12" x14ac:dyDescent="0.3">
      <c r="A52" s="24" t="s">
        <v>423</v>
      </c>
      <c r="B52" s="22" t="s">
        <v>341</v>
      </c>
      <c r="C52" s="23"/>
      <c r="D52" s="23"/>
      <c r="E52" s="23"/>
      <c r="F52" s="23"/>
      <c r="G52" s="25" t="s">
        <v>424</v>
      </c>
      <c r="H52" s="54">
        <v>-178120.55</v>
      </c>
      <c r="I52" s="54">
        <v>0</v>
      </c>
      <c r="J52" s="54">
        <v>0</v>
      </c>
      <c r="K52" s="54">
        <v>-178120.55</v>
      </c>
      <c r="L52" s="64"/>
    </row>
    <row r="53" spans="1:12" x14ac:dyDescent="0.3">
      <c r="A53" s="24" t="s">
        <v>425</v>
      </c>
      <c r="B53" s="22" t="s">
        <v>341</v>
      </c>
      <c r="C53" s="23"/>
      <c r="D53" s="23"/>
      <c r="E53" s="23"/>
      <c r="F53" s="23"/>
      <c r="G53" s="25" t="s">
        <v>426</v>
      </c>
      <c r="H53" s="54">
        <v>-75546.350000000006</v>
      </c>
      <c r="I53" s="54">
        <v>0</v>
      </c>
      <c r="J53" s="54">
        <v>0</v>
      </c>
      <c r="K53" s="54">
        <v>-75546.350000000006</v>
      </c>
      <c r="L53" s="64"/>
    </row>
    <row r="54" spans="1:12" x14ac:dyDescent="0.3">
      <c r="A54" s="24" t="s">
        <v>427</v>
      </c>
      <c r="B54" s="22" t="s">
        <v>341</v>
      </c>
      <c r="C54" s="23"/>
      <c r="D54" s="23"/>
      <c r="E54" s="23"/>
      <c r="F54" s="23"/>
      <c r="G54" s="25" t="s">
        <v>428</v>
      </c>
      <c r="H54" s="54">
        <v>-1382407.18</v>
      </c>
      <c r="I54" s="54">
        <v>0</v>
      </c>
      <c r="J54" s="54">
        <v>0</v>
      </c>
      <c r="K54" s="54">
        <v>-1382407.18</v>
      </c>
      <c r="L54" s="64"/>
    </row>
    <row r="55" spans="1:12" x14ac:dyDescent="0.3">
      <c r="A55" s="24" t="s">
        <v>429</v>
      </c>
      <c r="B55" s="22" t="s">
        <v>341</v>
      </c>
      <c r="C55" s="23"/>
      <c r="D55" s="23"/>
      <c r="E55" s="23"/>
      <c r="F55" s="23"/>
      <c r="G55" s="25" t="s">
        <v>430</v>
      </c>
      <c r="H55" s="54">
        <v>-181970</v>
      </c>
      <c r="I55" s="54">
        <v>0</v>
      </c>
      <c r="J55" s="54">
        <v>0</v>
      </c>
      <c r="K55" s="54">
        <v>-181970</v>
      </c>
      <c r="L55" s="64"/>
    </row>
    <row r="56" spans="1:12" x14ac:dyDescent="0.3">
      <c r="A56" s="24" t="s">
        <v>431</v>
      </c>
      <c r="B56" s="22" t="s">
        <v>341</v>
      </c>
      <c r="C56" s="23"/>
      <c r="D56" s="23"/>
      <c r="E56" s="23"/>
      <c r="F56" s="23"/>
      <c r="G56" s="25" t="s">
        <v>432</v>
      </c>
      <c r="H56" s="54">
        <v>-121079</v>
      </c>
      <c r="I56" s="54">
        <v>0</v>
      </c>
      <c r="J56" s="54">
        <v>0</v>
      </c>
      <c r="K56" s="54">
        <v>-121079</v>
      </c>
      <c r="L56" s="64"/>
    </row>
    <row r="57" spans="1:12" x14ac:dyDescent="0.3">
      <c r="A57" s="26" t="s">
        <v>341</v>
      </c>
      <c r="B57" s="22" t="s">
        <v>341</v>
      </c>
      <c r="C57" s="23"/>
      <c r="D57" s="23"/>
      <c r="E57" s="23"/>
      <c r="F57" s="23"/>
      <c r="G57" s="27" t="s">
        <v>341</v>
      </c>
      <c r="H57" s="53"/>
      <c r="I57" s="53"/>
      <c r="J57" s="53"/>
      <c r="K57" s="53"/>
      <c r="L57" s="65"/>
    </row>
    <row r="58" spans="1:12" x14ac:dyDescent="0.3">
      <c r="A58" s="18" t="s">
        <v>433</v>
      </c>
      <c r="B58" s="22" t="s">
        <v>341</v>
      </c>
      <c r="C58" s="23"/>
      <c r="D58" s="23"/>
      <c r="E58" s="19" t="s">
        <v>434</v>
      </c>
      <c r="F58" s="20"/>
      <c r="G58" s="20"/>
      <c r="H58" s="52">
        <v>13509221.029999999</v>
      </c>
      <c r="I58" s="52">
        <v>166889.1</v>
      </c>
      <c r="J58" s="52">
        <v>0</v>
      </c>
      <c r="K58" s="52">
        <v>13676110.130000001</v>
      </c>
      <c r="L58" s="63"/>
    </row>
    <row r="59" spans="1:12" x14ac:dyDescent="0.3">
      <c r="A59" s="18" t="s">
        <v>435</v>
      </c>
      <c r="B59" s="22" t="s">
        <v>341</v>
      </c>
      <c r="C59" s="23"/>
      <c r="D59" s="23"/>
      <c r="E59" s="23"/>
      <c r="F59" s="19" t="s">
        <v>434</v>
      </c>
      <c r="G59" s="20"/>
      <c r="H59" s="52">
        <v>13509221.029999999</v>
      </c>
      <c r="I59" s="52">
        <v>166889.1</v>
      </c>
      <c r="J59" s="52">
        <v>0</v>
      </c>
      <c r="K59" s="52">
        <v>13676110.130000001</v>
      </c>
      <c r="L59" s="63"/>
    </row>
    <row r="60" spans="1:12" x14ac:dyDescent="0.3">
      <c r="A60" s="24" t="s">
        <v>436</v>
      </c>
      <c r="B60" s="22" t="s">
        <v>341</v>
      </c>
      <c r="C60" s="23"/>
      <c r="D60" s="23"/>
      <c r="E60" s="23"/>
      <c r="F60" s="23"/>
      <c r="G60" s="25" t="s">
        <v>417</v>
      </c>
      <c r="H60" s="54">
        <v>330449.21999999997</v>
      </c>
      <c r="I60" s="54">
        <v>0</v>
      </c>
      <c r="J60" s="54">
        <v>0</v>
      </c>
      <c r="K60" s="54">
        <v>330449.21999999997</v>
      </c>
      <c r="L60" s="64"/>
    </row>
    <row r="61" spans="1:12" x14ac:dyDescent="0.3">
      <c r="A61" s="24" t="s">
        <v>437</v>
      </c>
      <c r="B61" s="22" t="s">
        <v>341</v>
      </c>
      <c r="C61" s="23"/>
      <c r="D61" s="23"/>
      <c r="E61" s="23"/>
      <c r="F61" s="23"/>
      <c r="G61" s="25" t="s">
        <v>438</v>
      </c>
      <c r="H61" s="54">
        <v>170211.85</v>
      </c>
      <c r="I61" s="54">
        <v>0</v>
      </c>
      <c r="J61" s="54">
        <v>0</v>
      </c>
      <c r="K61" s="54">
        <v>170211.85</v>
      </c>
      <c r="L61" s="64"/>
    </row>
    <row r="62" spans="1:12" x14ac:dyDescent="0.3">
      <c r="A62" s="24" t="s">
        <v>439</v>
      </c>
      <c r="B62" s="22" t="s">
        <v>341</v>
      </c>
      <c r="C62" s="23"/>
      <c r="D62" s="23"/>
      <c r="E62" s="23"/>
      <c r="F62" s="23"/>
      <c r="G62" s="25" t="s">
        <v>440</v>
      </c>
      <c r="H62" s="54">
        <v>2379044.61</v>
      </c>
      <c r="I62" s="54">
        <v>0</v>
      </c>
      <c r="J62" s="54">
        <v>0</v>
      </c>
      <c r="K62" s="54">
        <v>2379044.61</v>
      </c>
      <c r="L62" s="64"/>
    </row>
    <row r="63" spans="1:12" x14ac:dyDescent="0.3">
      <c r="A63" s="24" t="s">
        <v>441</v>
      </c>
      <c r="B63" s="22" t="s">
        <v>341</v>
      </c>
      <c r="C63" s="23"/>
      <c r="D63" s="23"/>
      <c r="E63" s="23"/>
      <c r="F63" s="23"/>
      <c r="G63" s="25" t="s">
        <v>415</v>
      </c>
      <c r="H63" s="54">
        <v>1411245.31</v>
      </c>
      <c r="I63" s="54">
        <v>0</v>
      </c>
      <c r="J63" s="54">
        <v>0</v>
      </c>
      <c r="K63" s="54">
        <v>1411245.31</v>
      </c>
      <c r="L63" s="64"/>
    </row>
    <row r="64" spans="1:12" x14ac:dyDescent="0.3">
      <c r="A64" s="24" t="s">
        <v>442</v>
      </c>
      <c r="B64" s="22" t="s">
        <v>341</v>
      </c>
      <c r="C64" s="23"/>
      <c r="D64" s="23"/>
      <c r="E64" s="23"/>
      <c r="F64" s="23"/>
      <c r="G64" s="25" t="s">
        <v>413</v>
      </c>
      <c r="H64" s="54">
        <v>1981373.13</v>
      </c>
      <c r="I64" s="54">
        <v>6197</v>
      </c>
      <c r="J64" s="54">
        <v>0</v>
      </c>
      <c r="K64" s="54">
        <v>1987570.13</v>
      </c>
      <c r="L64" s="64"/>
    </row>
    <row r="65" spans="1:12" x14ac:dyDescent="0.3">
      <c r="A65" s="24" t="s">
        <v>443</v>
      </c>
      <c r="B65" s="22" t="s">
        <v>341</v>
      </c>
      <c r="C65" s="23"/>
      <c r="D65" s="23"/>
      <c r="E65" s="23"/>
      <c r="F65" s="23"/>
      <c r="G65" s="25" t="s">
        <v>444</v>
      </c>
      <c r="H65" s="54">
        <v>6113408.7999999998</v>
      </c>
      <c r="I65" s="54">
        <v>160692.1</v>
      </c>
      <c r="J65" s="54">
        <v>0</v>
      </c>
      <c r="K65" s="54">
        <v>6274100.9000000004</v>
      </c>
      <c r="L65" s="64"/>
    </row>
    <row r="66" spans="1:12" x14ac:dyDescent="0.3">
      <c r="A66" s="24" t="s">
        <v>445</v>
      </c>
      <c r="B66" s="22" t="s">
        <v>341</v>
      </c>
      <c r="C66" s="23"/>
      <c r="D66" s="23"/>
      <c r="E66" s="23"/>
      <c r="F66" s="23"/>
      <c r="G66" s="25" t="s">
        <v>446</v>
      </c>
      <c r="H66" s="54">
        <v>710475.05</v>
      </c>
      <c r="I66" s="54">
        <v>0</v>
      </c>
      <c r="J66" s="54">
        <v>0</v>
      </c>
      <c r="K66" s="54">
        <v>710475.05</v>
      </c>
      <c r="L66" s="64"/>
    </row>
    <row r="67" spans="1:12" x14ac:dyDescent="0.3">
      <c r="A67" s="24" t="s">
        <v>447</v>
      </c>
      <c r="B67" s="22" t="s">
        <v>341</v>
      </c>
      <c r="C67" s="23"/>
      <c r="D67" s="23"/>
      <c r="E67" s="23"/>
      <c r="F67" s="23"/>
      <c r="G67" s="25" t="s">
        <v>448</v>
      </c>
      <c r="H67" s="54">
        <v>104497</v>
      </c>
      <c r="I67" s="54">
        <v>0</v>
      </c>
      <c r="J67" s="54">
        <v>0</v>
      </c>
      <c r="K67" s="54">
        <v>104497</v>
      </c>
      <c r="L67" s="64"/>
    </row>
    <row r="68" spans="1:12" x14ac:dyDescent="0.3">
      <c r="A68" s="24" t="s">
        <v>449</v>
      </c>
      <c r="B68" s="22" t="s">
        <v>341</v>
      </c>
      <c r="C68" s="23"/>
      <c r="D68" s="23"/>
      <c r="E68" s="23"/>
      <c r="F68" s="23"/>
      <c r="G68" s="25" t="s">
        <v>411</v>
      </c>
      <c r="H68" s="54">
        <v>295946.06</v>
      </c>
      <c r="I68" s="54">
        <v>0</v>
      </c>
      <c r="J68" s="54">
        <v>0</v>
      </c>
      <c r="K68" s="54">
        <v>295946.06</v>
      </c>
      <c r="L68" s="64"/>
    </row>
    <row r="69" spans="1:12" x14ac:dyDescent="0.3">
      <c r="A69" s="24" t="s">
        <v>450</v>
      </c>
      <c r="B69" s="22" t="s">
        <v>341</v>
      </c>
      <c r="C69" s="23"/>
      <c r="D69" s="23"/>
      <c r="E69" s="23"/>
      <c r="F69" s="23"/>
      <c r="G69" s="25" t="s">
        <v>451</v>
      </c>
      <c r="H69" s="54">
        <v>12570</v>
      </c>
      <c r="I69" s="54">
        <v>0</v>
      </c>
      <c r="J69" s="54">
        <v>0</v>
      </c>
      <c r="K69" s="54">
        <v>12570</v>
      </c>
      <c r="L69" s="64"/>
    </row>
    <row r="70" spans="1:12" x14ac:dyDescent="0.3">
      <c r="A70" s="66" t="s">
        <v>341</v>
      </c>
      <c r="B70" s="67"/>
      <c r="C70" s="67"/>
      <c r="D70" s="67"/>
      <c r="E70" s="67"/>
      <c r="F70" s="67"/>
      <c r="G70" s="67"/>
      <c r="H70" s="53"/>
      <c r="I70" s="53"/>
      <c r="J70" s="53"/>
      <c r="K70" s="53"/>
      <c r="L70" s="67"/>
    </row>
    <row r="71" spans="1:12" x14ac:dyDescent="0.3">
      <c r="A71" s="26" t="s">
        <v>341</v>
      </c>
      <c r="B71" s="22" t="s">
        <v>341</v>
      </c>
      <c r="C71" s="23"/>
      <c r="D71" s="23"/>
      <c r="E71" s="23"/>
      <c r="F71" s="23"/>
      <c r="G71" s="27" t="s">
        <v>341</v>
      </c>
      <c r="H71" s="53"/>
      <c r="I71" s="53"/>
      <c r="J71" s="53"/>
      <c r="K71" s="53"/>
      <c r="L71" s="65"/>
    </row>
    <row r="72" spans="1:12" x14ac:dyDescent="0.3">
      <c r="A72" s="18" t="s">
        <v>452</v>
      </c>
      <c r="B72" s="22" t="s">
        <v>341</v>
      </c>
      <c r="C72" s="23"/>
      <c r="D72" s="23"/>
      <c r="E72" s="19" t="s">
        <v>453</v>
      </c>
      <c r="F72" s="20"/>
      <c r="G72" s="20"/>
      <c r="H72" s="52">
        <v>-12038891.73</v>
      </c>
      <c r="I72" s="52">
        <v>0</v>
      </c>
      <c r="J72" s="52">
        <v>54067.29</v>
      </c>
      <c r="K72" s="52">
        <v>-12092959.02</v>
      </c>
      <c r="L72" s="63"/>
    </row>
    <row r="73" spans="1:12" x14ac:dyDescent="0.3">
      <c r="A73" s="18" t="s">
        <v>454</v>
      </c>
      <c r="B73" s="22" t="s">
        <v>341</v>
      </c>
      <c r="C73" s="23"/>
      <c r="D73" s="23"/>
      <c r="E73" s="23"/>
      <c r="F73" s="19" t="s">
        <v>453</v>
      </c>
      <c r="G73" s="20"/>
      <c r="H73" s="52">
        <v>-12038891.73</v>
      </c>
      <c r="I73" s="52">
        <v>0</v>
      </c>
      <c r="J73" s="52">
        <v>54067.29</v>
      </c>
      <c r="K73" s="52">
        <v>-12092959.02</v>
      </c>
      <c r="L73" s="63"/>
    </row>
    <row r="74" spans="1:12" x14ac:dyDescent="0.3">
      <c r="A74" s="24" t="s">
        <v>455</v>
      </c>
      <c r="B74" s="22" t="s">
        <v>341</v>
      </c>
      <c r="C74" s="23"/>
      <c r="D74" s="23"/>
      <c r="E74" s="23"/>
      <c r="F74" s="23"/>
      <c r="G74" s="25" t="s">
        <v>456</v>
      </c>
      <c r="H74" s="54">
        <v>-2379044.61</v>
      </c>
      <c r="I74" s="54">
        <v>0</v>
      </c>
      <c r="J74" s="54">
        <v>0</v>
      </c>
      <c r="K74" s="54">
        <v>-2379044.61</v>
      </c>
      <c r="L74" s="64"/>
    </row>
    <row r="75" spans="1:12" x14ac:dyDescent="0.3">
      <c r="A75" s="24" t="s">
        <v>457</v>
      </c>
      <c r="B75" s="22" t="s">
        <v>341</v>
      </c>
      <c r="C75" s="23"/>
      <c r="D75" s="23"/>
      <c r="E75" s="23"/>
      <c r="F75" s="23"/>
      <c r="G75" s="25" t="s">
        <v>424</v>
      </c>
      <c r="H75" s="54">
        <v>-1545724.38</v>
      </c>
      <c r="I75" s="54">
        <v>0</v>
      </c>
      <c r="J75" s="54">
        <v>10907.38</v>
      </c>
      <c r="K75" s="54">
        <v>-1556631.76</v>
      </c>
      <c r="L75" s="64"/>
    </row>
    <row r="76" spans="1:12" x14ac:dyDescent="0.3">
      <c r="A76" s="24" t="s">
        <v>458</v>
      </c>
      <c r="B76" s="22" t="s">
        <v>341</v>
      </c>
      <c r="C76" s="23"/>
      <c r="D76" s="23"/>
      <c r="E76" s="23"/>
      <c r="F76" s="23"/>
      <c r="G76" s="25" t="s">
        <v>426</v>
      </c>
      <c r="H76" s="54">
        <v>-1002485.61</v>
      </c>
      <c r="I76" s="54">
        <v>0</v>
      </c>
      <c r="J76" s="54">
        <v>11599.28</v>
      </c>
      <c r="K76" s="54">
        <v>-1014084.89</v>
      </c>
      <c r="L76" s="64"/>
    </row>
    <row r="77" spans="1:12" x14ac:dyDescent="0.3">
      <c r="A77" s="24" t="s">
        <v>459</v>
      </c>
      <c r="B77" s="22" t="s">
        <v>341</v>
      </c>
      <c r="C77" s="23"/>
      <c r="D77" s="23"/>
      <c r="E77" s="23"/>
      <c r="F77" s="23"/>
      <c r="G77" s="25" t="s">
        <v>428</v>
      </c>
      <c r="H77" s="54">
        <v>-330449.21999999997</v>
      </c>
      <c r="I77" s="54">
        <v>0</v>
      </c>
      <c r="J77" s="54">
        <v>0</v>
      </c>
      <c r="K77" s="54">
        <v>-330449.21999999997</v>
      </c>
      <c r="L77" s="64"/>
    </row>
    <row r="78" spans="1:12" x14ac:dyDescent="0.3">
      <c r="A78" s="24" t="s">
        <v>460</v>
      </c>
      <c r="B78" s="22" t="s">
        <v>341</v>
      </c>
      <c r="C78" s="23"/>
      <c r="D78" s="23"/>
      <c r="E78" s="23"/>
      <c r="F78" s="23"/>
      <c r="G78" s="25" t="s">
        <v>461</v>
      </c>
      <c r="H78" s="54">
        <v>-519165.59</v>
      </c>
      <c r="I78" s="54">
        <v>0</v>
      </c>
      <c r="J78" s="54">
        <v>3585</v>
      </c>
      <c r="K78" s="54">
        <v>-522750.59</v>
      </c>
      <c r="L78" s="64"/>
    </row>
    <row r="79" spans="1:12" x14ac:dyDescent="0.3">
      <c r="A79" s="24" t="s">
        <v>462</v>
      </c>
      <c r="B79" s="22" t="s">
        <v>341</v>
      </c>
      <c r="C79" s="23"/>
      <c r="D79" s="23"/>
      <c r="E79" s="23"/>
      <c r="F79" s="23"/>
      <c r="G79" s="25" t="s">
        <v>463</v>
      </c>
      <c r="H79" s="54">
        <v>-59164.37</v>
      </c>
      <c r="I79" s="54">
        <v>0</v>
      </c>
      <c r="J79" s="54">
        <v>858.88</v>
      </c>
      <c r="K79" s="54">
        <v>-60023.25</v>
      </c>
      <c r="L79" s="64"/>
    </row>
    <row r="80" spans="1:12" x14ac:dyDescent="0.3">
      <c r="A80" s="24" t="s">
        <v>464</v>
      </c>
      <c r="B80" s="22" t="s">
        <v>341</v>
      </c>
      <c r="C80" s="23"/>
      <c r="D80" s="23"/>
      <c r="E80" s="23"/>
      <c r="F80" s="23"/>
      <c r="G80" s="25" t="s">
        <v>465</v>
      </c>
      <c r="H80" s="54">
        <v>-5770431.1500000004</v>
      </c>
      <c r="I80" s="54">
        <v>0</v>
      </c>
      <c r="J80" s="54">
        <v>26125.46</v>
      </c>
      <c r="K80" s="54">
        <v>-5796556.6100000003</v>
      </c>
      <c r="L80" s="64"/>
    </row>
    <row r="81" spans="1:12" x14ac:dyDescent="0.3">
      <c r="A81" s="24" t="s">
        <v>466</v>
      </c>
      <c r="B81" s="22" t="s">
        <v>341</v>
      </c>
      <c r="C81" s="23"/>
      <c r="D81" s="23"/>
      <c r="E81" s="23"/>
      <c r="F81" s="23"/>
      <c r="G81" s="25" t="s">
        <v>467</v>
      </c>
      <c r="H81" s="54">
        <v>-150534.99</v>
      </c>
      <c r="I81" s="54">
        <v>0</v>
      </c>
      <c r="J81" s="54">
        <v>403.86</v>
      </c>
      <c r="K81" s="54">
        <v>-150938.85</v>
      </c>
      <c r="L81" s="64"/>
    </row>
    <row r="82" spans="1:12" x14ac:dyDescent="0.3">
      <c r="A82" s="24" t="s">
        <v>468</v>
      </c>
      <c r="B82" s="22" t="s">
        <v>341</v>
      </c>
      <c r="C82" s="23"/>
      <c r="D82" s="23"/>
      <c r="E82" s="23"/>
      <c r="F82" s="23"/>
      <c r="G82" s="25" t="s">
        <v>430</v>
      </c>
      <c r="H82" s="54">
        <v>-274430.53000000003</v>
      </c>
      <c r="I82" s="54">
        <v>0</v>
      </c>
      <c r="J82" s="54">
        <v>474.5</v>
      </c>
      <c r="K82" s="54">
        <v>-274905.03000000003</v>
      </c>
      <c r="L82" s="64"/>
    </row>
    <row r="83" spans="1:12" x14ac:dyDescent="0.3">
      <c r="A83" s="24" t="s">
        <v>469</v>
      </c>
      <c r="B83" s="22" t="s">
        <v>341</v>
      </c>
      <c r="C83" s="23"/>
      <c r="D83" s="23"/>
      <c r="E83" s="23"/>
      <c r="F83" s="23"/>
      <c r="G83" s="25" t="s">
        <v>470</v>
      </c>
      <c r="H83" s="54">
        <v>-7461.28</v>
      </c>
      <c r="I83" s="54">
        <v>0</v>
      </c>
      <c r="J83" s="54">
        <v>112.93</v>
      </c>
      <c r="K83" s="54">
        <v>-7574.21</v>
      </c>
      <c r="L83" s="64"/>
    </row>
    <row r="84" spans="1:12" x14ac:dyDescent="0.3">
      <c r="A84" s="26" t="s">
        <v>341</v>
      </c>
      <c r="B84" s="22" t="s">
        <v>341</v>
      </c>
      <c r="C84" s="23"/>
      <c r="D84" s="23"/>
      <c r="E84" s="23"/>
      <c r="F84" s="23"/>
      <c r="G84" s="27" t="s">
        <v>341</v>
      </c>
      <c r="H84" s="53"/>
      <c r="I84" s="53"/>
      <c r="J84" s="53"/>
      <c r="K84" s="53"/>
      <c r="L84" s="65"/>
    </row>
    <row r="85" spans="1:12" x14ac:dyDescent="0.3">
      <c r="A85" s="18" t="s">
        <v>471</v>
      </c>
      <c r="B85" s="22" t="s">
        <v>341</v>
      </c>
      <c r="C85" s="23"/>
      <c r="D85" s="23"/>
      <c r="E85" s="19" t="s">
        <v>472</v>
      </c>
      <c r="F85" s="20"/>
      <c r="G85" s="20"/>
      <c r="H85" s="52">
        <v>205041.86</v>
      </c>
      <c r="I85" s="52">
        <v>0</v>
      </c>
      <c r="J85" s="52">
        <v>0</v>
      </c>
      <c r="K85" s="52">
        <v>205041.86</v>
      </c>
      <c r="L85" s="63"/>
    </row>
    <row r="86" spans="1:12" x14ac:dyDescent="0.3">
      <c r="A86" s="18" t="s">
        <v>473</v>
      </c>
      <c r="B86" s="22" t="s">
        <v>341</v>
      </c>
      <c r="C86" s="23"/>
      <c r="D86" s="23"/>
      <c r="E86" s="23"/>
      <c r="F86" s="19" t="s">
        <v>472</v>
      </c>
      <c r="G86" s="20"/>
      <c r="H86" s="52">
        <v>205041.86</v>
      </c>
      <c r="I86" s="52">
        <v>0</v>
      </c>
      <c r="J86" s="52">
        <v>0</v>
      </c>
      <c r="K86" s="52">
        <v>205041.86</v>
      </c>
      <c r="L86" s="63"/>
    </row>
    <row r="87" spans="1:12" x14ac:dyDescent="0.3">
      <c r="A87" s="24" t="s">
        <v>474</v>
      </c>
      <c r="B87" s="22" t="s">
        <v>341</v>
      </c>
      <c r="C87" s="23"/>
      <c r="D87" s="23"/>
      <c r="E87" s="23"/>
      <c r="F87" s="23"/>
      <c r="G87" s="25" t="s">
        <v>475</v>
      </c>
      <c r="H87" s="54">
        <v>205041.86</v>
      </c>
      <c r="I87" s="54">
        <v>0</v>
      </c>
      <c r="J87" s="54">
        <v>0</v>
      </c>
      <c r="K87" s="54">
        <v>205041.86</v>
      </c>
      <c r="L87" s="64"/>
    </row>
    <row r="88" spans="1:12" x14ac:dyDescent="0.3">
      <c r="A88" s="26" t="s">
        <v>341</v>
      </c>
      <c r="B88" s="22" t="s">
        <v>341</v>
      </c>
      <c r="C88" s="23"/>
      <c r="D88" s="23"/>
      <c r="E88" s="23"/>
      <c r="F88" s="23"/>
      <c r="G88" s="27" t="s">
        <v>341</v>
      </c>
      <c r="H88" s="53"/>
      <c r="I88" s="53"/>
      <c r="J88" s="53"/>
      <c r="K88" s="53"/>
      <c r="L88" s="65"/>
    </row>
    <row r="89" spans="1:12" x14ac:dyDescent="0.3">
      <c r="A89" s="18" t="s">
        <v>476</v>
      </c>
      <c r="B89" s="22" t="s">
        <v>341</v>
      </c>
      <c r="C89" s="23"/>
      <c r="D89" s="23"/>
      <c r="E89" s="19" t="s">
        <v>477</v>
      </c>
      <c r="F89" s="20"/>
      <c r="G89" s="20"/>
      <c r="H89" s="52">
        <v>-176662.03</v>
      </c>
      <c r="I89" s="52">
        <v>0</v>
      </c>
      <c r="J89" s="52">
        <v>974.1</v>
      </c>
      <c r="K89" s="52">
        <v>-177636.13</v>
      </c>
      <c r="L89" s="63"/>
    </row>
    <row r="90" spans="1:12" x14ac:dyDescent="0.3">
      <c r="A90" s="18" t="s">
        <v>478</v>
      </c>
      <c r="B90" s="22" t="s">
        <v>341</v>
      </c>
      <c r="C90" s="23"/>
      <c r="D90" s="23"/>
      <c r="E90" s="23"/>
      <c r="F90" s="19" t="s">
        <v>479</v>
      </c>
      <c r="G90" s="20"/>
      <c r="H90" s="52">
        <v>-176662.03</v>
      </c>
      <c r="I90" s="52">
        <v>0</v>
      </c>
      <c r="J90" s="52">
        <v>974.1</v>
      </c>
      <c r="K90" s="52">
        <v>-177636.13</v>
      </c>
      <c r="L90" s="63"/>
    </row>
    <row r="91" spans="1:12" x14ac:dyDescent="0.3">
      <c r="A91" s="24" t="s">
        <v>480</v>
      </c>
      <c r="B91" s="22" t="s">
        <v>341</v>
      </c>
      <c r="C91" s="23"/>
      <c r="D91" s="23"/>
      <c r="E91" s="23"/>
      <c r="F91" s="23"/>
      <c r="G91" s="25" t="s">
        <v>481</v>
      </c>
      <c r="H91" s="54">
        <v>-176662.03</v>
      </c>
      <c r="I91" s="54">
        <v>0</v>
      </c>
      <c r="J91" s="54">
        <v>974.1</v>
      </c>
      <c r="K91" s="54">
        <v>-177636.13</v>
      </c>
      <c r="L91" s="64"/>
    </row>
    <row r="92" spans="1:12" x14ac:dyDescent="0.3">
      <c r="A92" s="18" t="s">
        <v>341</v>
      </c>
      <c r="B92" s="22" t="s">
        <v>341</v>
      </c>
      <c r="C92" s="23"/>
      <c r="D92" s="23"/>
      <c r="E92" s="19" t="s">
        <v>341</v>
      </c>
      <c r="F92" s="20"/>
      <c r="G92" s="20"/>
      <c r="H92" s="56"/>
      <c r="I92" s="56"/>
      <c r="J92" s="56"/>
      <c r="K92" s="56"/>
      <c r="L92" s="20"/>
    </row>
    <row r="93" spans="1:12" x14ac:dyDescent="0.3">
      <c r="A93" s="18" t="s">
        <v>56</v>
      </c>
      <c r="B93" s="19" t="s">
        <v>482</v>
      </c>
      <c r="C93" s="20"/>
      <c r="D93" s="20"/>
      <c r="E93" s="20"/>
      <c r="F93" s="20"/>
      <c r="G93" s="20"/>
      <c r="H93" s="52">
        <v>13242347.689999999</v>
      </c>
      <c r="I93" s="52">
        <v>7549758.6100000003</v>
      </c>
      <c r="J93" s="52">
        <v>9729080.0299999993</v>
      </c>
      <c r="K93" s="52">
        <v>15421669.109999999</v>
      </c>
      <c r="L93" s="63"/>
    </row>
    <row r="94" spans="1:12" x14ac:dyDescent="0.3">
      <c r="A94" s="18" t="s">
        <v>483</v>
      </c>
      <c r="B94" s="21" t="s">
        <v>341</v>
      </c>
      <c r="C94" s="19" t="s">
        <v>484</v>
      </c>
      <c r="D94" s="20"/>
      <c r="E94" s="20"/>
      <c r="F94" s="20"/>
      <c r="G94" s="20"/>
      <c r="H94" s="52">
        <v>11320364.560000001</v>
      </c>
      <c r="I94" s="52">
        <v>7504245.6200000001</v>
      </c>
      <c r="J94" s="52">
        <v>9615096.4000000004</v>
      </c>
      <c r="K94" s="52">
        <v>13431215.34</v>
      </c>
      <c r="L94" s="63"/>
    </row>
    <row r="95" spans="1:12" x14ac:dyDescent="0.3">
      <c r="A95" s="18" t="s">
        <v>485</v>
      </c>
      <c r="B95" s="22" t="s">
        <v>341</v>
      </c>
      <c r="C95" s="23"/>
      <c r="D95" s="19" t="s">
        <v>486</v>
      </c>
      <c r="E95" s="20"/>
      <c r="F95" s="20"/>
      <c r="G95" s="20"/>
      <c r="H95" s="52">
        <v>3365594.57</v>
      </c>
      <c r="I95" s="52">
        <v>5050147.51</v>
      </c>
      <c r="J95" s="52">
        <v>4718352.5599999996</v>
      </c>
      <c r="K95" s="52">
        <v>3033799.62</v>
      </c>
      <c r="L95" s="63"/>
    </row>
    <row r="96" spans="1:12" x14ac:dyDescent="0.3">
      <c r="A96" s="18" t="s">
        <v>487</v>
      </c>
      <c r="B96" s="22" t="s">
        <v>341</v>
      </c>
      <c r="C96" s="23"/>
      <c r="D96" s="23"/>
      <c r="E96" s="19" t="s">
        <v>488</v>
      </c>
      <c r="F96" s="20"/>
      <c r="G96" s="20"/>
      <c r="H96" s="52">
        <v>2091328.24</v>
      </c>
      <c r="I96" s="52">
        <v>3666776.32</v>
      </c>
      <c r="J96" s="52">
        <v>3456297.24</v>
      </c>
      <c r="K96" s="52">
        <v>1880849.16</v>
      </c>
      <c r="L96" s="63"/>
    </row>
    <row r="97" spans="1:12" x14ac:dyDescent="0.3">
      <c r="A97" s="18" t="s">
        <v>489</v>
      </c>
      <c r="B97" s="22" t="s">
        <v>341</v>
      </c>
      <c r="C97" s="23"/>
      <c r="D97" s="23"/>
      <c r="E97" s="23"/>
      <c r="F97" s="19" t="s">
        <v>488</v>
      </c>
      <c r="G97" s="20"/>
      <c r="H97" s="52">
        <v>2091328.24</v>
      </c>
      <c r="I97" s="52">
        <v>3666776.32</v>
      </c>
      <c r="J97" s="52">
        <v>3456297.24</v>
      </c>
      <c r="K97" s="52">
        <v>1880849.16</v>
      </c>
      <c r="L97" s="63"/>
    </row>
    <row r="98" spans="1:12" x14ac:dyDescent="0.3">
      <c r="A98" s="24" t="s">
        <v>490</v>
      </c>
      <c r="B98" s="22" t="s">
        <v>341</v>
      </c>
      <c r="C98" s="23"/>
      <c r="D98" s="23"/>
      <c r="E98" s="23"/>
      <c r="F98" s="23"/>
      <c r="G98" s="25" t="s">
        <v>491</v>
      </c>
      <c r="H98" s="54">
        <v>1643.74</v>
      </c>
      <c r="I98" s="54">
        <v>1418747.17</v>
      </c>
      <c r="J98" s="54">
        <v>1418018.61</v>
      </c>
      <c r="K98" s="54">
        <v>915.18</v>
      </c>
      <c r="L98" s="64"/>
    </row>
    <row r="99" spans="1:12" x14ac:dyDescent="0.3">
      <c r="A99" s="24" t="s">
        <v>492</v>
      </c>
      <c r="B99" s="22" t="s">
        <v>341</v>
      </c>
      <c r="C99" s="23"/>
      <c r="D99" s="23"/>
      <c r="E99" s="23"/>
      <c r="F99" s="23"/>
      <c r="G99" s="25" t="s">
        <v>493</v>
      </c>
      <c r="H99" s="54">
        <v>1630244.72</v>
      </c>
      <c r="I99" s="54">
        <v>1630244.72</v>
      </c>
      <c r="J99" s="54">
        <v>1285810.8400000001</v>
      </c>
      <c r="K99" s="54">
        <v>1285810.8400000001</v>
      </c>
      <c r="L99" s="64"/>
    </row>
    <row r="100" spans="1:12" x14ac:dyDescent="0.3">
      <c r="A100" s="24" t="s">
        <v>494</v>
      </c>
      <c r="B100" s="22" t="s">
        <v>341</v>
      </c>
      <c r="C100" s="23"/>
      <c r="D100" s="23"/>
      <c r="E100" s="23"/>
      <c r="F100" s="23"/>
      <c r="G100" s="25" t="s">
        <v>495</v>
      </c>
      <c r="H100" s="54">
        <v>289762.25</v>
      </c>
      <c r="I100" s="54">
        <v>289762.25</v>
      </c>
      <c r="J100" s="54">
        <v>410652</v>
      </c>
      <c r="K100" s="54">
        <v>410652</v>
      </c>
      <c r="L100" s="64"/>
    </row>
    <row r="101" spans="1:12" x14ac:dyDescent="0.3">
      <c r="A101" s="24" t="s">
        <v>496</v>
      </c>
      <c r="B101" s="22" t="s">
        <v>341</v>
      </c>
      <c r="C101" s="23"/>
      <c r="D101" s="23"/>
      <c r="E101" s="23"/>
      <c r="F101" s="23"/>
      <c r="G101" s="25" t="s">
        <v>497</v>
      </c>
      <c r="H101" s="54">
        <v>0</v>
      </c>
      <c r="I101" s="54">
        <v>6725.23</v>
      </c>
      <c r="J101" s="54">
        <v>6725.23</v>
      </c>
      <c r="K101" s="54">
        <v>0</v>
      </c>
      <c r="L101" s="64"/>
    </row>
    <row r="102" spans="1:12" x14ac:dyDescent="0.3">
      <c r="A102" s="24" t="s">
        <v>498</v>
      </c>
      <c r="B102" s="22" t="s">
        <v>341</v>
      </c>
      <c r="C102" s="23"/>
      <c r="D102" s="23"/>
      <c r="E102" s="23"/>
      <c r="F102" s="23"/>
      <c r="G102" s="25" t="s">
        <v>499</v>
      </c>
      <c r="H102" s="54">
        <v>0</v>
      </c>
      <c r="I102" s="54">
        <v>9072</v>
      </c>
      <c r="J102" s="54">
        <v>9072</v>
      </c>
      <c r="K102" s="54">
        <v>0</v>
      </c>
      <c r="L102" s="64"/>
    </row>
    <row r="103" spans="1:12" x14ac:dyDescent="0.3">
      <c r="A103" s="24" t="s">
        <v>500</v>
      </c>
      <c r="B103" s="22" t="s">
        <v>341</v>
      </c>
      <c r="C103" s="23"/>
      <c r="D103" s="23"/>
      <c r="E103" s="23"/>
      <c r="F103" s="23"/>
      <c r="G103" s="25" t="s">
        <v>501</v>
      </c>
      <c r="H103" s="54">
        <v>169677.53</v>
      </c>
      <c r="I103" s="54">
        <v>312224.95</v>
      </c>
      <c r="J103" s="54">
        <v>326018.56</v>
      </c>
      <c r="K103" s="54">
        <v>183471.14</v>
      </c>
      <c r="L103" s="64"/>
    </row>
    <row r="104" spans="1:12" x14ac:dyDescent="0.3">
      <c r="A104" s="26" t="s">
        <v>341</v>
      </c>
      <c r="B104" s="22" t="s">
        <v>341</v>
      </c>
      <c r="C104" s="23"/>
      <c r="D104" s="23"/>
      <c r="E104" s="23"/>
      <c r="F104" s="23"/>
      <c r="G104" s="27" t="s">
        <v>341</v>
      </c>
      <c r="H104" s="53"/>
      <c r="I104" s="53"/>
      <c r="J104" s="53"/>
      <c r="K104" s="53"/>
      <c r="L104" s="65"/>
    </row>
    <row r="105" spans="1:12" x14ac:dyDescent="0.3">
      <c r="A105" s="18" t="s">
        <v>502</v>
      </c>
      <c r="B105" s="22" t="s">
        <v>341</v>
      </c>
      <c r="C105" s="23"/>
      <c r="D105" s="23"/>
      <c r="E105" s="19" t="s">
        <v>503</v>
      </c>
      <c r="F105" s="20"/>
      <c r="G105" s="20"/>
      <c r="H105" s="52">
        <v>446627.85</v>
      </c>
      <c r="I105" s="52">
        <v>459602.79</v>
      </c>
      <c r="J105" s="52">
        <v>629451.80000000005</v>
      </c>
      <c r="K105" s="52">
        <v>616476.86</v>
      </c>
      <c r="L105" s="63"/>
    </row>
    <row r="106" spans="1:12" x14ac:dyDescent="0.3">
      <c r="A106" s="18" t="s">
        <v>504</v>
      </c>
      <c r="B106" s="22" t="s">
        <v>341</v>
      </c>
      <c r="C106" s="23"/>
      <c r="D106" s="23"/>
      <c r="E106" s="23"/>
      <c r="F106" s="19" t="s">
        <v>503</v>
      </c>
      <c r="G106" s="20"/>
      <c r="H106" s="52">
        <v>446627.85</v>
      </c>
      <c r="I106" s="52">
        <v>459602.79</v>
      </c>
      <c r="J106" s="52">
        <v>629451.80000000005</v>
      </c>
      <c r="K106" s="52">
        <v>616476.86</v>
      </c>
      <c r="L106" s="63"/>
    </row>
    <row r="107" spans="1:12" x14ac:dyDescent="0.3">
      <c r="A107" s="24" t="s">
        <v>505</v>
      </c>
      <c r="B107" s="22" t="s">
        <v>341</v>
      </c>
      <c r="C107" s="23"/>
      <c r="D107" s="23"/>
      <c r="E107" s="23"/>
      <c r="F107" s="23"/>
      <c r="G107" s="25" t="s">
        <v>506</v>
      </c>
      <c r="H107" s="54">
        <v>354650.2</v>
      </c>
      <c r="I107" s="54">
        <v>367625.14</v>
      </c>
      <c r="J107" s="54">
        <v>501126.23</v>
      </c>
      <c r="K107" s="54">
        <v>488151.29</v>
      </c>
      <c r="L107" s="64"/>
    </row>
    <row r="108" spans="1:12" x14ac:dyDescent="0.3">
      <c r="A108" s="24" t="s">
        <v>507</v>
      </c>
      <c r="B108" s="22" t="s">
        <v>341</v>
      </c>
      <c r="C108" s="23"/>
      <c r="D108" s="23"/>
      <c r="E108" s="23"/>
      <c r="F108" s="23"/>
      <c r="G108" s="25" t="s">
        <v>508</v>
      </c>
      <c r="H108" s="54">
        <v>78714.62</v>
      </c>
      <c r="I108" s="54">
        <v>78714.62</v>
      </c>
      <c r="J108" s="54">
        <v>111184.64</v>
      </c>
      <c r="K108" s="54">
        <v>111184.64</v>
      </c>
      <c r="L108" s="64"/>
    </row>
    <row r="109" spans="1:12" x14ac:dyDescent="0.3">
      <c r="A109" s="24" t="s">
        <v>993</v>
      </c>
      <c r="B109" s="22" t="s">
        <v>341</v>
      </c>
      <c r="C109" s="23"/>
      <c r="D109" s="23"/>
      <c r="E109" s="23"/>
      <c r="F109" s="23"/>
      <c r="G109" s="25" t="s">
        <v>994</v>
      </c>
      <c r="H109" s="54">
        <v>127.13</v>
      </c>
      <c r="I109" s="54">
        <v>127.13</v>
      </c>
      <c r="J109" s="54">
        <v>0</v>
      </c>
      <c r="K109" s="54">
        <v>0</v>
      </c>
      <c r="L109" s="64"/>
    </row>
    <row r="110" spans="1:12" x14ac:dyDescent="0.3">
      <c r="A110" s="24" t="s">
        <v>509</v>
      </c>
      <c r="B110" s="22" t="s">
        <v>341</v>
      </c>
      <c r="C110" s="23"/>
      <c r="D110" s="23"/>
      <c r="E110" s="23"/>
      <c r="F110" s="23"/>
      <c r="G110" s="25" t="s">
        <v>510</v>
      </c>
      <c r="H110" s="54">
        <v>9973.9</v>
      </c>
      <c r="I110" s="54">
        <v>9973.9</v>
      </c>
      <c r="J110" s="54">
        <v>13792.93</v>
      </c>
      <c r="K110" s="54">
        <v>13792.93</v>
      </c>
      <c r="L110" s="64"/>
    </row>
    <row r="111" spans="1:12" x14ac:dyDescent="0.3">
      <c r="A111" s="24" t="s">
        <v>511</v>
      </c>
      <c r="B111" s="22" t="s">
        <v>341</v>
      </c>
      <c r="C111" s="23"/>
      <c r="D111" s="23"/>
      <c r="E111" s="23"/>
      <c r="F111" s="23"/>
      <c r="G111" s="25" t="s">
        <v>512</v>
      </c>
      <c r="H111" s="54">
        <v>3162</v>
      </c>
      <c r="I111" s="54">
        <v>3162</v>
      </c>
      <c r="J111" s="54">
        <v>3348</v>
      </c>
      <c r="K111" s="54">
        <v>3348</v>
      </c>
      <c r="L111" s="64"/>
    </row>
    <row r="112" spans="1:12" x14ac:dyDescent="0.3">
      <c r="A112" s="26" t="s">
        <v>341</v>
      </c>
      <c r="B112" s="22" t="s">
        <v>341</v>
      </c>
      <c r="C112" s="23"/>
      <c r="D112" s="23"/>
      <c r="E112" s="23"/>
      <c r="F112" s="23"/>
      <c r="G112" s="27" t="s">
        <v>341</v>
      </c>
      <c r="H112" s="53"/>
      <c r="I112" s="53"/>
      <c r="J112" s="53"/>
      <c r="K112" s="53"/>
      <c r="L112" s="65"/>
    </row>
    <row r="113" spans="1:12" x14ac:dyDescent="0.3">
      <c r="A113" s="18" t="s">
        <v>513</v>
      </c>
      <c r="B113" s="22" t="s">
        <v>341</v>
      </c>
      <c r="C113" s="23"/>
      <c r="D113" s="23"/>
      <c r="E113" s="19" t="s">
        <v>514</v>
      </c>
      <c r="F113" s="20"/>
      <c r="G113" s="20"/>
      <c r="H113" s="52">
        <v>364152.56</v>
      </c>
      <c r="I113" s="52">
        <v>98096.36</v>
      </c>
      <c r="J113" s="52">
        <v>109685.41</v>
      </c>
      <c r="K113" s="52">
        <v>375741.61</v>
      </c>
      <c r="L113" s="63"/>
    </row>
    <row r="114" spans="1:12" x14ac:dyDescent="0.3">
      <c r="A114" s="18" t="s">
        <v>515</v>
      </c>
      <c r="B114" s="22" t="s">
        <v>341</v>
      </c>
      <c r="C114" s="23"/>
      <c r="D114" s="23"/>
      <c r="E114" s="23"/>
      <c r="F114" s="19" t="s">
        <v>514</v>
      </c>
      <c r="G114" s="20"/>
      <c r="H114" s="52">
        <v>105428.86</v>
      </c>
      <c r="I114" s="52">
        <v>98096.36</v>
      </c>
      <c r="J114" s="52">
        <v>109685.41</v>
      </c>
      <c r="K114" s="52">
        <v>117017.91</v>
      </c>
      <c r="L114" s="63"/>
    </row>
    <row r="115" spans="1:12" x14ac:dyDescent="0.3">
      <c r="A115" s="24" t="s">
        <v>516</v>
      </c>
      <c r="B115" s="22" t="s">
        <v>341</v>
      </c>
      <c r="C115" s="23"/>
      <c r="D115" s="23"/>
      <c r="E115" s="23"/>
      <c r="F115" s="23"/>
      <c r="G115" s="25" t="s">
        <v>517</v>
      </c>
      <c r="H115" s="54">
        <v>43989.81</v>
      </c>
      <c r="I115" s="54">
        <v>44593.440000000002</v>
      </c>
      <c r="J115" s="54">
        <v>54553.23</v>
      </c>
      <c r="K115" s="54">
        <v>53949.599999999999</v>
      </c>
      <c r="L115" s="64"/>
    </row>
    <row r="116" spans="1:12" x14ac:dyDescent="0.3">
      <c r="A116" s="24" t="s">
        <v>518</v>
      </c>
      <c r="B116" s="22" t="s">
        <v>341</v>
      </c>
      <c r="C116" s="23"/>
      <c r="D116" s="23"/>
      <c r="E116" s="23"/>
      <c r="F116" s="23"/>
      <c r="G116" s="25" t="s">
        <v>519</v>
      </c>
      <c r="H116" s="54">
        <v>57.45</v>
      </c>
      <c r="I116" s="54">
        <v>57.45</v>
      </c>
      <c r="J116" s="54">
        <v>0</v>
      </c>
      <c r="K116" s="54">
        <v>0</v>
      </c>
      <c r="L116" s="64"/>
    </row>
    <row r="117" spans="1:12" x14ac:dyDescent="0.3">
      <c r="A117" s="24" t="s">
        <v>520</v>
      </c>
      <c r="B117" s="22" t="s">
        <v>341</v>
      </c>
      <c r="C117" s="23"/>
      <c r="D117" s="23"/>
      <c r="E117" s="23"/>
      <c r="F117" s="23"/>
      <c r="G117" s="25" t="s">
        <v>521</v>
      </c>
      <c r="H117" s="54">
        <v>2942.88</v>
      </c>
      <c r="I117" s="54">
        <v>2943.06</v>
      </c>
      <c r="J117" s="54">
        <v>2202.12</v>
      </c>
      <c r="K117" s="54">
        <v>2201.94</v>
      </c>
      <c r="L117" s="64"/>
    </row>
    <row r="118" spans="1:12" x14ac:dyDescent="0.3">
      <c r="A118" s="24" t="s">
        <v>522</v>
      </c>
      <c r="B118" s="22" t="s">
        <v>341</v>
      </c>
      <c r="C118" s="23"/>
      <c r="D118" s="23"/>
      <c r="E118" s="23"/>
      <c r="F118" s="23"/>
      <c r="G118" s="25" t="s">
        <v>523</v>
      </c>
      <c r="H118" s="54">
        <v>21829.47</v>
      </c>
      <c r="I118" s="54">
        <v>13893.16</v>
      </c>
      <c r="J118" s="54">
        <v>10267.83</v>
      </c>
      <c r="K118" s="54">
        <v>18204.14</v>
      </c>
      <c r="L118" s="64"/>
    </row>
    <row r="119" spans="1:12" x14ac:dyDescent="0.3">
      <c r="A119" s="24" t="s">
        <v>524</v>
      </c>
      <c r="B119" s="22" t="s">
        <v>341</v>
      </c>
      <c r="C119" s="23"/>
      <c r="D119" s="23"/>
      <c r="E119" s="23"/>
      <c r="F119" s="23"/>
      <c r="G119" s="25" t="s">
        <v>525</v>
      </c>
      <c r="H119" s="54">
        <v>27767.19</v>
      </c>
      <c r="I119" s="54">
        <v>27767.19</v>
      </c>
      <c r="J119" s="54">
        <v>35388.28</v>
      </c>
      <c r="K119" s="54">
        <v>35388.28</v>
      </c>
      <c r="L119" s="64"/>
    </row>
    <row r="120" spans="1:12" x14ac:dyDescent="0.3">
      <c r="A120" s="24" t="s">
        <v>526</v>
      </c>
      <c r="B120" s="22" t="s">
        <v>341</v>
      </c>
      <c r="C120" s="23"/>
      <c r="D120" s="23"/>
      <c r="E120" s="23"/>
      <c r="F120" s="23"/>
      <c r="G120" s="25" t="s">
        <v>527</v>
      </c>
      <c r="H120" s="54">
        <v>6923.35</v>
      </c>
      <c r="I120" s="54">
        <v>6923.35</v>
      </c>
      <c r="J120" s="54">
        <v>5588.61</v>
      </c>
      <c r="K120" s="54">
        <v>5588.61</v>
      </c>
      <c r="L120" s="64"/>
    </row>
    <row r="121" spans="1:12" x14ac:dyDescent="0.3">
      <c r="A121" s="24" t="s">
        <v>528</v>
      </c>
      <c r="B121" s="22" t="s">
        <v>341</v>
      </c>
      <c r="C121" s="23"/>
      <c r="D121" s="23"/>
      <c r="E121" s="23"/>
      <c r="F121" s="23"/>
      <c r="G121" s="25" t="s">
        <v>529</v>
      </c>
      <c r="H121" s="54">
        <v>509.99</v>
      </c>
      <c r="I121" s="54">
        <v>509.99</v>
      </c>
      <c r="J121" s="54">
        <v>539.99</v>
      </c>
      <c r="K121" s="54">
        <v>539.99</v>
      </c>
      <c r="L121" s="64"/>
    </row>
    <row r="122" spans="1:12" x14ac:dyDescent="0.3">
      <c r="A122" s="24" t="s">
        <v>530</v>
      </c>
      <c r="B122" s="22" t="s">
        <v>341</v>
      </c>
      <c r="C122" s="23"/>
      <c r="D122" s="23"/>
      <c r="E122" s="23"/>
      <c r="F122" s="23"/>
      <c r="G122" s="25" t="s">
        <v>531</v>
      </c>
      <c r="H122" s="54">
        <v>1408.72</v>
      </c>
      <c r="I122" s="54">
        <v>1408.72</v>
      </c>
      <c r="J122" s="54">
        <v>1145.3499999999999</v>
      </c>
      <c r="K122" s="54">
        <v>1145.3499999999999</v>
      </c>
      <c r="L122" s="64"/>
    </row>
    <row r="123" spans="1:12" x14ac:dyDescent="0.3">
      <c r="A123" s="26" t="s">
        <v>341</v>
      </c>
      <c r="B123" s="22" t="s">
        <v>341</v>
      </c>
      <c r="C123" s="23"/>
      <c r="D123" s="23"/>
      <c r="E123" s="23"/>
      <c r="F123" s="23"/>
      <c r="G123" s="27" t="s">
        <v>341</v>
      </c>
      <c r="H123" s="53"/>
      <c r="I123" s="53"/>
      <c r="J123" s="53"/>
      <c r="K123" s="53"/>
      <c r="L123" s="65"/>
    </row>
    <row r="124" spans="1:12" x14ac:dyDescent="0.3">
      <c r="A124" s="18" t="s">
        <v>532</v>
      </c>
      <c r="B124" s="22" t="s">
        <v>341</v>
      </c>
      <c r="C124" s="23"/>
      <c r="D124" s="23"/>
      <c r="E124" s="23"/>
      <c r="F124" s="19" t="s">
        <v>533</v>
      </c>
      <c r="G124" s="20"/>
      <c r="H124" s="52">
        <v>258723.7</v>
      </c>
      <c r="I124" s="52">
        <v>0</v>
      </c>
      <c r="J124" s="52">
        <v>0</v>
      </c>
      <c r="K124" s="52">
        <v>258723.7</v>
      </c>
      <c r="L124" s="63"/>
    </row>
    <row r="125" spans="1:12" x14ac:dyDescent="0.3">
      <c r="A125" s="24" t="s">
        <v>534</v>
      </c>
      <c r="B125" s="22" t="s">
        <v>341</v>
      </c>
      <c r="C125" s="23"/>
      <c r="D125" s="23"/>
      <c r="E125" s="23"/>
      <c r="F125" s="23"/>
      <c r="G125" s="25" t="s">
        <v>535</v>
      </c>
      <c r="H125" s="54">
        <v>258723.7</v>
      </c>
      <c r="I125" s="54">
        <v>0</v>
      </c>
      <c r="J125" s="54">
        <v>0</v>
      </c>
      <c r="K125" s="54">
        <v>258723.7</v>
      </c>
      <c r="L125" s="64"/>
    </row>
    <row r="126" spans="1:12" x14ac:dyDescent="0.3">
      <c r="A126" s="26" t="s">
        <v>341</v>
      </c>
      <c r="B126" s="22" t="s">
        <v>341</v>
      </c>
      <c r="C126" s="23"/>
      <c r="D126" s="23"/>
      <c r="E126" s="23"/>
      <c r="F126" s="23"/>
      <c r="G126" s="27" t="s">
        <v>341</v>
      </c>
      <c r="H126" s="53"/>
      <c r="I126" s="53"/>
      <c r="J126" s="53"/>
      <c r="K126" s="53"/>
      <c r="L126" s="65"/>
    </row>
    <row r="127" spans="1:12" x14ac:dyDescent="0.3">
      <c r="A127" s="18" t="s">
        <v>536</v>
      </c>
      <c r="B127" s="22" t="s">
        <v>341</v>
      </c>
      <c r="C127" s="23"/>
      <c r="D127" s="23"/>
      <c r="E127" s="19" t="s">
        <v>537</v>
      </c>
      <c r="F127" s="20"/>
      <c r="G127" s="20"/>
      <c r="H127" s="52">
        <v>463485.92</v>
      </c>
      <c r="I127" s="52">
        <v>825672.04</v>
      </c>
      <c r="J127" s="52">
        <v>522918.11</v>
      </c>
      <c r="K127" s="52">
        <v>160731.99</v>
      </c>
      <c r="L127" s="63"/>
    </row>
    <row r="128" spans="1:12" x14ac:dyDescent="0.3">
      <c r="A128" s="18" t="s">
        <v>538</v>
      </c>
      <c r="B128" s="22" t="s">
        <v>341</v>
      </c>
      <c r="C128" s="23"/>
      <c r="D128" s="23"/>
      <c r="E128" s="23"/>
      <c r="F128" s="19" t="s">
        <v>537</v>
      </c>
      <c r="G128" s="20"/>
      <c r="H128" s="52">
        <v>463485.92</v>
      </c>
      <c r="I128" s="52">
        <v>825672.04</v>
      </c>
      <c r="J128" s="52">
        <v>522918.11</v>
      </c>
      <c r="K128" s="52">
        <v>160731.99</v>
      </c>
      <c r="L128" s="63"/>
    </row>
    <row r="129" spans="1:12" x14ac:dyDescent="0.3">
      <c r="A129" s="24" t="s">
        <v>539</v>
      </c>
      <c r="B129" s="22" t="s">
        <v>341</v>
      </c>
      <c r="C129" s="23"/>
      <c r="D129" s="23"/>
      <c r="E129" s="23"/>
      <c r="F129" s="23"/>
      <c r="G129" s="25" t="s">
        <v>540</v>
      </c>
      <c r="H129" s="54">
        <v>463485.92</v>
      </c>
      <c r="I129" s="54">
        <v>825672.04</v>
      </c>
      <c r="J129" s="54">
        <v>522918.11</v>
      </c>
      <c r="K129" s="54">
        <v>160731.99</v>
      </c>
      <c r="L129" s="64"/>
    </row>
    <row r="130" spans="1:12" x14ac:dyDescent="0.3">
      <c r="A130" s="26" t="s">
        <v>341</v>
      </c>
      <c r="B130" s="22" t="s">
        <v>341</v>
      </c>
      <c r="C130" s="23"/>
      <c r="D130" s="23"/>
      <c r="E130" s="23"/>
      <c r="F130" s="23"/>
      <c r="G130" s="27" t="s">
        <v>341</v>
      </c>
      <c r="H130" s="53"/>
      <c r="I130" s="53"/>
      <c r="J130" s="53"/>
      <c r="K130" s="53"/>
      <c r="L130" s="65"/>
    </row>
    <row r="131" spans="1:12" x14ac:dyDescent="0.3">
      <c r="A131" s="18" t="s">
        <v>541</v>
      </c>
      <c r="B131" s="22" t="s">
        <v>341</v>
      </c>
      <c r="C131" s="23"/>
      <c r="D131" s="19" t="s">
        <v>542</v>
      </c>
      <c r="E131" s="20"/>
      <c r="F131" s="20"/>
      <c r="G131" s="20"/>
      <c r="H131" s="52">
        <v>7954769.9900000002</v>
      </c>
      <c r="I131" s="52">
        <v>2454098.11</v>
      </c>
      <c r="J131" s="52">
        <v>4896743.84</v>
      </c>
      <c r="K131" s="52">
        <v>10397415.720000001</v>
      </c>
      <c r="L131" s="63"/>
    </row>
    <row r="132" spans="1:12" x14ac:dyDescent="0.3">
      <c r="A132" s="18" t="s">
        <v>543</v>
      </c>
      <c r="B132" s="22" t="s">
        <v>341</v>
      </c>
      <c r="C132" s="23"/>
      <c r="D132" s="23"/>
      <c r="E132" s="19" t="s">
        <v>542</v>
      </c>
      <c r="F132" s="20"/>
      <c r="G132" s="20"/>
      <c r="H132" s="52">
        <v>7954769.9900000002</v>
      </c>
      <c r="I132" s="52">
        <v>2454098.11</v>
      </c>
      <c r="J132" s="52">
        <v>4896743.84</v>
      </c>
      <c r="K132" s="52">
        <v>10397415.720000001</v>
      </c>
      <c r="L132" s="63"/>
    </row>
    <row r="133" spans="1:12" x14ac:dyDescent="0.3">
      <c r="A133" s="18" t="s">
        <v>544</v>
      </c>
      <c r="B133" s="22" t="s">
        <v>341</v>
      </c>
      <c r="C133" s="23"/>
      <c r="D133" s="23"/>
      <c r="E133" s="23"/>
      <c r="F133" s="19" t="s">
        <v>542</v>
      </c>
      <c r="G133" s="20"/>
      <c r="H133" s="52">
        <v>7954769.9900000002</v>
      </c>
      <c r="I133" s="52">
        <v>2454098.11</v>
      </c>
      <c r="J133" s="52">
        <v>4896743.84</v>
      </c>
      <c r="K133" s="52">
        <v>10397415.720000001</v>
      </c>
      <c r="L133" s="63"/>
    </row>
    <row r="134" spans="1:12" x14ac:dyDescent="0.3">
      <c r="A134" s="24" t="s">
        <v>545</v>
      </c>
      <c r="B134" s="22" t="s">
        <v>341</v>
      </c>
      <c r="C134" s="23"/>
      <c r="D134" s="23"/>
      <c r="E134" s="23"/>
      <c r="F134" s="23"/>
      <c r="G134" s="25" t="s">
        <v>546</v>
      </c>
      <c r="H134" s="54">
        <v>7954769.9900000002</v>
      </c>
      <c r="I134" s="54">
        <v>2454098.11</v>
      </c>
      <c r="J134" s="54">
        <v>4896743.84</v>
      </c>
      <c r="K134" s="54">
        <v>10397415.720000001</v>
      </c>
      <c r="L134" s="64"/>
    </row>
    <row r="135" spans="1:12" x14ac:dyDescent="0.3">
      <c r="A135" s="26" t="s">
        <v>341</v>
      </c>
      <c r="B135" s="22" t="s">
        <v>341</v>
      </c>
      <c r="C135" s="23"/>
      <c r="D135" s="23"/>
      <c r="E135" s="23"/>
      <c r="F135" s="23"/>
      <c r="G135" s="27" t="s">
        <v>341</v>
      </c>
      <c r="H135" s="53"/>
      <c r="I135" s="53"/>
      <c r="J135" s="53"/>
      <c r="K135" s="53"/>
      <c r="L135" s="65"/>
    </row>
    <row r="136" spans="1:12" x14ac:dyDescent="0.3">
      <c r="A136" s="18" t="s">
        <v>547</v>
      </c>
      <c r="B136" s="21" t="s">
        <v>341</v>
      </c>
      <c r="C136" s="19" t="s">
        <v>548</v>
      </c>
      <c r="D136" s="20"/>
      <c r="E136" s="20"/>
      <c r="F136" s="20"/>
      <c r="G136" s="20"/>
      <c r="H136" s="52">
        <v>1921983.13</v>
      </c>
      <c r="I136" s="52">
        <v>45512.99</v>
      </c>
      <c r="J136" s="52">
        <v>113983.63</v>
      </c>
      <c r="K136" s="52">
        <v>1990453.77</v>
      </c>
      <c r="L136" s="63"/>
    </row>
    <row r="137" spans="1:12" x14ac:dyDescent="0.3">
      <c r="A137" s="18" t="s">
        <v>549</v>
      </c>
      <c r="B137" s="22" t="s">
        <v>341</v>
      </c>
      <c r="C137" s="23"/>
      <c r="D137" s="19" t="s">
        <v>550</v>
      </c>
      <c r="E137" s="20"/>
      <c r="F137" s="20"/>
      <c r="G137" s="20"/>
      <c r="H137" s="52">
        <v>1921983.13</v>
      </c>
      <c r="I137" s="52">
        <v>45512.99</v>
      </c>
      <c r="J137" s="52">
        <v>113983.63</v>
      </c>
      <c r="K137" s="52">
        <v>1990453.77</v>
      </c>
      <c r="L137" s="63"/>
    </row>
    <row r="138" spans="1:12" x14ac:dyDescent="0.3">
      <c r="A138" s="18" t="s">
        <v>551</v>
      </c>
      <c r="B138" s="22" t="s">
        <v>341</v>
      </c>
      <c r="C138" s="23"/>
      <c r="D138" s="23"/>
      <c r="E138" s="19" t="s">
        <v>552</v>
      </c>
      <c r="F138" s="20"/>
      <c r="G138" s="20"/>
      <c r="H138" s="52">
        <v>1485599.6</v>
      </c>
      <c r="I138" s="52">
        <v>0</v>
      </c>
      <c r="J138" s="52">
        <v>112153.31</v>
      </c>
      <c r="K138" s="52">
        <v>1597752.91</v>
      </c>
      <c r="L138" s="63"/>
    </row>
    <row r="139" spans="1:12" x14ac:dyDescent="0.3">
      <c r="A139" s="18" t="s">
        <v>553</v>
      </c>
      <c r="B139" s="22" t="s">
        <v>341</v>
      </c>
      <c r="C139" s="23"/>
      <c r="D139" s="23"/>
      <c r="E139" s="23"/>
      <c r="F139" s="19" t="s">
        <v>552</v>
      </c>
      <c r="G139" s="20"/>
      <c r="H139" s="52">
        <v>1485599.6</v>
      </c>
      <c r="I139" s="52">
        <v>0</v>
      </c>
      <c r="J139" s="52">
        <v>112153.31</v>
      </c>
      <c r="K139" s="52">
        <v>1597752.91</v>
      </c>
      <c r="L139" s="63"/>
    </row>
    <row r="140" spans="1:12" x14ac:dyDescent="0.3">
      <c r="A140" s="24" t="s">
        <v>554</v>
      </c>
      <c r="B140" s="22" t="s">
        <v>341</v>
      </c>
      <c r="C140" s="23"/>
      <c r="D140" s="23"/>
      <c r="E140" s="23"/>
      <c r="F140" s="23"/>
      <c r="G140" s="25" t="s">
        <v>555</v>
      </c>
      <c r="H140" s="54">
        <v>1485599.6</v>
      </c>
      <c r="I140" s="54">
        <v>0</v>
      </c>
      <c r="J140" s="54">
        <v>112153.31</v>
      </c>
      <c r="K140" s="54">
        <v>1597752.91</v>
      </c>
      <c r="L140" s="64"/>
    </row>
    <row r="141" spans="1:12" x14ac:dyDescent="0.3">
      <c r="A141" s="26" t="s">
        <v>341</v>
      </c>
      <c r="B141" s="22" t="s">
        <v>341</v>
      </c>
      <c r="C141" s="23"/>
      <c r="D141" s="23"/>
      <c r="E141" s="23"/>
      <c r="F141" s="23"/>
      <c r="G141" s="27" t="s">
        <v>341</v>
      </c>
      <c r="H141" s="53"/>
      <c r="I141" s="53"/>
      <c r="J141" s="53"/>
      <c r="K141" s="53"/>
      <c r="L141" s="65"/>
    </row>
    <row r="142" spans="1:12" x14ac:dyDescent="0.3">
      <c r="A142" s="18" t="s">
        <v>556</v>
      </c>
      <c r="B142" s="22" t="s">
        <v>341</v>
      </c>
      <c r="C142" s="23"/>
      <c r="D142" s="23"/>
      <c r="E142" s="19" t="s">
        <v>557</v>
      </c>
      <c r="F142" s="20"/>
      <c r="G142" s="20"/>
      <c r="H142" s="52">
        <v>13109.53</v>
      </c>
      <c r="I142" s="52">
        <v>305.60000000000002</v>
      </c>
      <c r="J142" s="52">
        <v>0</v>
      </c>
      <c r="K142" s="52">
        <v>12803.93</v>
      </c>
      <c r="L142" s="63"/>
    </row>
    <row r="143" spans="1:12" x14ac:dyDescent="0.3">
      <c r="A143" s="18" t="s">
        <v>558</v>
      </c>
      <c r="B143" s="22" t="s">
        <v>341</v>
      </c>
      <c r="C143" s="23"/>
      <c r="D143" s="23"/>
      <c r="E143" s="23"/>
      <c r="F143" s="19" t="s">
        <v>557</v>
      </c>
      <c r="G143" s="20"/>
      <c r="H143" s="52">
        <v>13109.53</v>
      </c>
      <c r="I143" s="52">
        <v>305.60000000000002</v>
      </c>
      <c r="J143" s="52">
        <v>0</v>
      </c>
      <c r="K143" s="52">
        <v>12803.93</v>
      </c>
      <c r="L143" s="63"/>
    </row>
    <row r="144" spans="1:12" x14ac:dyDescent="0.3">
      <c r="A144" s="24" t="s">
        <v>559</v>
      </c>
      <c r="B144" s="22" t="s">
        <v>341</v>
      </c>
      <c r="C144" s="23"/>
      <c r="D144" s="23"/>
      <c r="E144" s="23"/>
      <c r="F144" s="23"/>
      <c r="G144" s="25" t="s">
        <v>560</v>
      </c>
      <c r="H144" s="54">
        <v>13109.53</v>
      </c>
      <c r="I144" s="54">
        <v>305.60000000000002</v>
      </c>
      <c r="J144" s="54">
        <v>0</v>
      </c>
      <c r="K144" s="54">
        <v>12803.93</v>
      </c>
      <c r="L144" s="64"/>
    </row>
    <row r="145" spans="1:12" x14ac:dyDescent="0.3">
      <c r="A145" s="26" t="s">
        <v>341</v>
      </c>
      <c r="B145" s="22" t="s">
        <v>341</v>
      </c>
      <c r="C145" s="23"/>
      <c r="D145" s="23"/>
      <c r="E145" s="23"/>
      <c r="F145" s="23"/>
      <c r="G145" s="27" t="s">
        <v>341</v>
      </c>
      <c r="H145" s="53"/>
      <c r="I145" s="53"/>
      <c r="J145" s="53"/>
      <c r="K145" s="53"/>
      <c r="L145" s="65"/>
    </row>
    <row r="146" spans="1:12" x14ac:dyDescent="0.3">
      <c r="A146" s="18" t="s">
        <v>561</v>
      </c>
      <c r="B146" s="22" t="s">
        <v>341</v>
      </c>
      <c r="C146" s="23"/>
      <c r="D146" s="23"/>
      <c r="E146" s="19" t="s">
        <v>562</v>
      </c>
      <c r="F146" s="20"/>
      <c r="G146" s="20"/>
      <c r="H146" s="52">
        <v>423274</v>
      </c>
      <c r="I146" s="52">
        <v>45207.39</v>
      </c>
      <c r="J146" s="52">
        <v>1830.32</v>
      </c>
      <c r="K146" s="52">
        <v>379896.93</v>
      </c>
      <c r="L146" s="63"/>
    </row>
    <row r="147" spans="1:12" x14ac:dyDescent="0.3">
      <c r="A147" s="18" t="s">
        <v>563</v>
      </c>
      <c r="B147" s="22" t="s">
        <v>341</v>
      </c>
      <c r="C147" s="23"/>
      <c r="D147" s="23"/>
      <c r="E147" s="23"/>
      <c r="F147" s="19" t="s">
        <v>562</v>
      </c>
      <c r="G147" s="20"/>
      <c r="H147" s="52">
        <v>423274</v>
      </c>
      <c r="I147" s="52">
        <v>45207.39</v>
      </c>
      <c r="J147" s="52">
        <v>1830.32</v>
      </c>
      <c r="K147" s="52">
        <v>379896.93</v>
      </c>
      <c r="L147" s="63"/>
    </row>
    <row r="148" spans="1:12" x14ac:dyDescent="0.3">
      <c r="A148" s="24" t="s">
        <v>564</v>
      </c>
      <c r="B148" s="22" t="s">
        <v>341</v>
      </c>
      <c r="C148" s="23"/>
      <c r="D148" s="23"/>
      <c r="E148" s="23"/>
      <c r="F148" s="23"/>
      <c r="G148" s="25" t="s">
        <v>565</v>
      </c>
      <c r="H148" s="54">
        <v>106355.53</v>
      </c>
      <c r="I148" s="54">
        <v>45207.39</v>
      </c>
      <c r="J148" s="54">
        <v>245.73</v>
      </c>
      <c r="K148" s="54">
        <v>61393.87</v>
      </c>
      <c r="L148" s="64"/>
    </row>
    <row r="149" spans="1:12" x14ac:dyDescent="0.3">
      <c r="A149" s="24" t="s">
        <v>566</v>
      </c>
      <c r="B149" s="22" t="s">
        <v>341</v>
      </c>
      <c r="C149" s="23"/>
      <c r="D149" s="23"/>
      <c r="E149" s="23"/>
      <c r="F149" s="23"/>
      <c r="G149" s="25" t="s">
        <v>567</v>
      </c>
      <c r="H149" s="54">
        <v>316918.46999999997</v>
      </c>
      <c r="I149" s="54">
        <v>0</v>
      </c>
      <c r="J149" s="54">
        <v>1584.59</v>
      </c>
      <c r="K149" s="54">
        <v>318503.06</v>
      </c>
      <c r="L149" s="64"/>
    </row>
    <row r="150" spans="1:12" x14ac:dyDescent="0.3">
      <c r="A150" s="18" t="s">
        <v>341</v>
      </c>
      <c r="B150" s="22" t="s">
        <v>341</v>
      </c>
      <c r="C150" s="23"/>
      <c r="D150" s="19" t="s">
        <v>341</v>
      </c>
      <c r="E150" s="20"/>
      <c r="F150" s="20"/>
      <c r="G150" s="20"/>
      <c r="H150" s="56"/>
      <c r="I150" s="56"/>
      <c r="J150" s="56"/>
      <c r="K150" s="56"/>
      <c r="L150" s="20"/>
    </row>
    <row r="151" spans="1:12" x14ac:dyDescent="0.3">
      <c r="A151" s="18" t="s">
        <v>60</v>
      </c>
      <c r="B151" s="19" t="s">
        <v>568</v>
      </c>
      <c r="C151" s="20"/>
      <c r="D151" s="20"/>
      <c r="E151" s="20"/>
      <c r="F151" s="20"/>
      <c r="G151" s="20"/>
      <c r="H151" s="52">
        <v>7711572.1399999997</v>
      </c>
      <c r="I151" s="52">
        <v>4414179.84</v>
      </c>
      <c r="J151" s="52">
        <v>1997024.65</v>
      </c>
      <c r="K151" s="52">
        <v>10128727.33</v>
      </c>
      <c r="L151" s="69">
        <f>I151-J151</f>
        <v>2417155.19</v>
      </c>
    </row>
    <row r="152" spans="1:12" x14ac:dyDescent="0.3">
      <c r="A152" s="18" t="s">
        <v>569</v>
      </c>
      <c r="B152" s="21" t="s">
        <v>341</v>
      </c>
      <c r="C152" s="19" t="s">
        <v>570</v>
      </c>
      <c r="D152" s="20"/>
      <c r="E152" s="20"/>
      <c r="F152" s="20"/>
      <c r="G152" s="20"/>
      <c r="H152" s="52">
        <v>6498993.9900000002</v>
      </c>
      <c r="I152" s="52">
        <v>4157090.82</v>
      </c>
      <c r="J152" s="52">
        <v>1996976.12</v>
      </c>
      <c r="K152" s="52">
        <v>8659108.6899999995</v>
      </c>
      <c r="L152" s="63"/>
    </row>
    <row r="153" spans="1:12" x14ac:dyDescent="0.3">
      <c r="A153" s="18" t="s">
        <v>571</v>
      </c>
      <c r="B153" s="22" t="s">
        <v>341</v>
      </c>
      <c r="C153" s="23"/>
      <c r="D153" s="19" t="s">
        <v>572</v>
      </c>
      <c r="E153" s="20"/>
      <c r="F153" s="20"/>
      <c r="G153" s="20"/>
      <c r="H153" s="52">
        <v>5516022.79</v>
      </c>
      <c r="I153" s="52">
        <v>3917079.59</v>
      </c>
      <c r="J153" s="52">
        <v>1996976.08</v>
      </c>
      <c r="K153" s="52">
        <v>7436126.2999999998</v>
      </c>
      <c r="L153" s="63"/>
    </row>
    <row r="154" spans="1:12" x14ac:dyDescent="0.3">
      <c r="A154" s="18" t="s">
        <v>573</v>
      </c>
      <c r="B154" s="22" t="s">
        <v>341</v>
      </c>
      <c r="C154" s="23"/>
      <c r="D154" s="23"/>
      <c r="E154" s="19" t="s">
        <v>574</v>
      </c>
      <c r="F154" s="20"/>
      <c r="G154" s="20"/>
      <c r="H154" s="52">
        <v>0</v>
      </c>
      <c r="I154" s="52">
        <v>27678.27</v>
      </c>
      <c r="J154" s="52">
        <v>0</v>
      </c>
      <c r="K154" s="52">
        <v>27678.27</v>
      </c>
      <c r="L154" s="63"/>
    </row>
    <row r="155" spans="1:12" x14ac:dyDescent="0.3">
      <c r="A155" s="18" t="s">
        <v>595</v>
      </c>
      <c r="B155" s="22" t="s">
        <v>341</v>
      </c>
      <c r="C155" s="23"/>
      <c r="D155" s="23"/>
      <c r="E155" s="23"/>
      <c r="F155" s="19" t="s">
        <v>596</v>
      </c>
      <c r="G155" s="20"/>
      <c r="H155" s="52">
        <v>0</v>
      </c>
      <c r="I155" s="52">
        <v>27678.27</v>
      </c>
      <c r="J155" s="52">
        <v>0</v>
      </c>
      <c r="K155" s="52">
        <v>27678.27</v>
      </c>
      <c r="L155" s="69">
        <f>I155-J155</f>
        <v>27678.27</v>
      </c>
    </row>
    <row r="156" spans="1:12" x14ac:dyDescent="0.3">
      <c r="A156" s="24" t="s">
        <v>597</v>
      </c>
      <c r="B156" s="22" t="s">
        <v>341</v>
      </c>
      <c r="C156" s="23"/>
      <c r="D156" s="23"/>
      <c r="E156" s="23"/>
      <c r="F156" s="23"/>
      <c r="G156" s="25" t="s">
        <v>578</v>
      </c>
      <c r="H156" s="54">
        <v>0</v>
      </c>
      <c r="I156" s="54">
        <v>21097.35</v>
      </c>
      <c r="J156" s="54">
        <v>0</v>
      </c>
      <c r="K156" s="54">
        <v>21097.35</v>
      </c>
      <c r="L156" s="64"/>
    </row>
    <row r="157" spans="1:12" x14ac:dyDescent="0.3">
      <c r="A157" s="24" t="s">
        <v>600</v>
      </c>
      <c r="B157" s="22" t="s">
        <v>341</v>
      </c>
      <c r="C157" s="23"/>
      <c r="D157" s="23"/>
      <c r="E157" s="23"/>
      <c r="F157" s="23"/>
      <c r="G157" s="25" t="s">
        <v>584</v>
      </c>
      <c r="H157" s="54">
        <v>0</v>
      </c>
      <c r="I157" s="54">
        <v>4219.47</v>
      </c>
      <c r="J157" s="54">
        <v>0</v>
      </c>
      <c r="K157" s="54">
        <v>4219.47</v>
      </c>
      <c r="L157" s="64"/>
    </row>
    <row r="158" spans="1:12" x14ac:dyDescent="0.3">
      <c r="A158" s="24" t="s">
        <v>601</v>
      </c>
      <c r="B158" s="22" t="s">
        <v>341</v>
      </c>
      <c r="C158" s="23"/>
      <c r="D158" s="23"/>
      <c r="E158" s="23"/>
      <c r="F158" s="23"/>
      <c r="G158" s="25" t="s">
        <v>586</v>
      </c>
      <c r="H158" s="54">
        <v>0</v>
      </c>
      <c r="I158" s="54">
        <v>1687.79</v>
      </c>
      <c r="J158" s="54">
        <v>0</v>
      </c>
      <c r="K158" s="54">
        <v>1687.79</v>
      </c>
      <c r="L158" s="64"/>
    </row>
    <row r="159" spans="1:12" x14ac:dyDescent="0.3">
      <c r="A159" s="24" t="s">
        <v>602</v>
      </c>
      <c r="B159" s="22" t="s">
        <v>341</v>
      </c>
      <c r="C159" s="23"/>
      <c r="D159" s="23"/>
      <c r="E159" s="23"/>
      <c r="F159" s="23"/>
      <c r="G159" s="25" t="s">
        <v>590</v>
      </c>
      <c r="H159" s="54">
        <v>0</v>
      </c>
      <c r="I159" s="54">
        <v>7.26</v>
      </c>
      <c r="J159" s="54">
        <v>0</v>
      </c>
      <c r="K159" s="54">
        <v>7.26</v>
      </c>
      <c r="L159" s="64"/>
    </row>
    <row r="160" spans="1:12" x14ac:dyDescent="0.3">
      <c r="A160" s="24" t="s">
        <v>603</v>
      </c>
      <c r="B160" s="22" t="s">
        <v>341</v>
      </c>
      <c r="C160" s="23"/>
      <c r="D160" s="23"/>
      <c r="E160" s="23"/>
      <c r="F160" s="23"/>
      <c r="G160" s="25" t="s">
        <v>592</v>
      </c>
      <c r="H160" s="54">
        <v>0</v>
      </c>
      <c r="I160" s="54">
        <v>666.4</v>
      </c>
      <c r="J160" s="54">
        <v>0</v>
      </c>
      <c r="K160" s="54">
        <v>666.4</v>
      </c>
      <c r="L160" s="64"/>
    </row>
    <row r="161" spans="1:12" x14ac:dyDescent="0.3">
      <c r="A161" s="26" t="s">
        <v>341</v>
      </c>
      <c r="B161" s="22" t="s">
        <v>341</v>
      </c>
      <c r="C161" s="23"/>
      <c r="D161" s="23"/>
      <c r="E161" s="23"/>
      <c r="F161" s="23"/>
      <c r="G161" s="27" t="s">
        <v>341</v>
      </c>
      <c r="H161" s="53"/>
      <c r="I161" s="53"/>
      <c r="J161" s="53"/>
      <c r="K161" s="53"/>
      <c r="L161" s="65"/>
    </row>
    <row r="162" spans="1:12" x14ac:dyDescent="0.3">
      <c r="A162" s="18" t="s">
        <v>604</v>
      </c>
      <c r="B162" s="22" t="s">
        <v>341</v>
      </c>
      <c r="C162" s="23"/>
      <c r="D162" s="23"/>
      <c r="E162" s="19" t="s">
        <v>605</v>
      </c>
      <c r="F162" s="20"/>
      <c r="G162" s="20"/>
      <c r="H162" s="52">
        <v>5419163.4800000004</v>
      </c>
      <c r="I162" s="52">
        <v>3829707.28</v>
      </c>
      <c r="J162" s="52">
        <v>1970386.98</v>
      </c>
      <c r="K162" s="52">
        <v>7278483.7800000003</v>
      </c>
      <c r="L162" s="63"/>
    </row>
    <row r="163" spans="1:12" x14ac:dyDescent="0.3">
      <c r="A163" s="18" t="s">
        <v>606</v>
      </c>
      <c r="B163" s="22" t="s">
        <v>341</v>
      </c>
      <c r="C163" s="23"/>
      <c r="D163" s="23"/>
      <c r="E163" s="23"/>
      <c r="F163" s="19" t="s">
        <v>576</v>
      </c>
      <c r="G163" s="20"/>
      <c r="H163" s="52">
        <v>720216.92</v>
      </c>
      <c r="I163" s="52">
        <v>602502.36</v>
      </c>
      <c r="J163" s="52">
        <v>306698.03000000003</v>
      </c>
      <c r="K163" s="52">
        <v>1016021.25</v>
      </c>
      <c r="L163" s="69">
        <f>I163-J163</f>
        <v>295804.32999999996</v>
      </c>
    </row>
    <row r="164" spans="1:12" x14ac:dyDescent="0.3">
      <c r="A164" s="24" t="s">
        <v>607</v>
      </c>
      <c r="B164" s="22" t="s">
        <v>341</v>
      </c>
      <c r="C164" s="23"/>
      <c r="D164" s="23"/>
      <c r="E164" s="23"/>
      <c r="F164" s="23"/>
      <c r="G164" s="25" t="s">
        <v>578</v>
      </c>
      <c r="H164" s="54">
        <v>368489.14</v>
      </c>
      <c r="I164" s="54">
        <v>126702.38</v>
      </c>
      <c r="J164" s="54">
        <v>0</v>
      </c>
      <c r="K164" s="54">
        <v>495191.52</v>
      </c>
      <c r="L164" s="64"/>
    </row>
    <row r="165" spans="1:12" x14ac:dyDescent="0.3">
      <c r="A165" s="24" t="s">
        <v>608</v>
      </c>
      <c r="B165" s="22" t="s">
        <v>341</v>
      </c>
      <c r="C165" s="23"/>
      <c r="D165" s="23"/>
      <c r="E165" s="23"/>
      <c r="F165" s="23"/>
      <c r="G165" s="25" t="s">
        <v>580</v>
      </c>
      <c r="H165" s="54">
        <v>48732.14</v>
      </c>
      <c r="I165" s="54">
        <v>309351.26</v>
      </c>
      <c r="J165" s="54">
        <v>256610.69</v>
      </c>
      <c r="K165" s="54">
        <v>101472.71</v>
      </c>
      <c r="L165" s="64"/>
    </row>
    <row r="166" spans="1:12" x14ac:dyDescent="0.3">
      <c r="A166" s="24" t="s">
        <v>609</v>
      </c>
      <c r="B166" s="22" t="s">
        <v>341</v>
      </c>
      <c r="C166" s="23"/>
      <c r="D166" s="23"/>
      <c r="E166" s="23"/>
      <c r="F166" s="23"/>
      <c r="G166" s="25" t="s">
        <v>582</v>
      </c>
      <c r="H166" s="54">
        <v>41157.4</v>
      </c>
      <c r="I166" s="54">
        <v>62865.49</v>
      </c>
      <c r="J166" s="54">
        <v>41157.4</v>
      </c>
      <c r="K166" s="54">
        <v>62865.49</v>
      </c>
      <c r="L166" s="64"/>
    </row>
    <row r="167" spans="1:12" x14ac:dyDescent="0.3">
      <c r="A167" s="24" t="s">
        <v>612</v>
      </c>
      <c r="B167" s="22" t="s">
        <v>341</v>
      </c>
      <c r="C167" s="23"/>
      <c r="D167" s="23"/>
      <c r="E167" s="23"/>
      <c r="F167" s="23"/>
      <c r="G167" s="25" t="s">
        <v>584</v>
      </c>
      <c r="H167" s="54">
        <v>111072.61</v>
      </c>
      <c r="I167" s="54">
        <v>41941.519999999997</v>
      </c>
      <c r="J167" s="54">
        <v>0</v>
      </c>
      <c r="K167" s="54">
        <v>153014.13</v>
      </c>
      <c r="L167" s="64"/>
    </row>
    <row r="168" spans="1:12" x14ac:dyDescent="0.3">
      <c r="A168" s="24" t="s">
        <v>613</v>
      </c>
      <c r="B168" s="22" t="s">
        <v>341</v>
      </c>
      <c r="C168" s="23"/>
      <c r="D168" s="23"/>
      <c r="E168" s="23"/>
      <c r="F168" s="23"/>
      <c r="G168" s="25" t="s">
        <v>586</v>
      </c>
      <c r="H168" s="54">
        <v>33066.870000000003</v>
      </c>
      <c r="I168" s="54">
        <v>12747.03</v>
      </c>
      <c r="J168" s="54">
        <v>0</v>
      </c>
      <c r="K168" s="54">
        <v>45813.9</v>
      </c>
      <c r="L168" s="64"/>
    </row>
    <row r="169" spans="1:12" x14ac:dyDescent="0.3">
      <c r="A169" s="24" t="s">
        <v>614</v>
      </c>
      <c r="B169" s="22" t="s">
        <v>341</v>
      </c>
      <c r="C169" s="23"/>
      <c r="D169" s="23"/>
      <c r="E169" s="23"/>
      <c r="F169" s="23"/>
      <c r="G169" s="25" t="s">
        <v>588</v>
      </c>
      <c r="H169" s="54">
        <v>4117.07</v>
      </c>
      <c r="I169" s="54">
        <v>1620.2</v>
      </c>
      <c r="J169" s="54">
        <v>0</v>
      </c>
      <c r="K169" s="54">
        <v>5737.27</v>
      </c>
      <c r="L169" s="64"/>
    </row>
    <row r="170" spans="1:12" x14ac:dyDescent="0.3">
      <c r="A170" s="24" t="s">
        <v>615</v>
      </c>
      <c r="B170" s="22" t="s">
        <v>341</v>
      </c>
      <c r="C170" s="23"/>
      <c r="D170" s="23"/>
      <c r="E170" s="23"/>
      <c r="F170" s="23"/>
      <c r="G170" s="25" t="s">
        <v>616</v>
      </c>
      <c r="H170" s="54">
        <v>47186.26</v>
      </c>
      <c r="I170" s="54">
        <v>23282.37</v>
      </c>
      <c r="J170" s="54">
        <v>6301.06</v>
      </c>
      <c r="K170" s="54">
        <v>64167.57</v>
      </c>
      <c r="L170" s="64"/>
    </row>
    <row r="171" spans="1:12" x14ac:dyDescent="0.3">
      <c r="A171" s="24" t="s">
        <v>617</v>
      </c>
      <c r="B171" s="22" t="s">
        <v>341</v>
      </c>
      <c r="C171" s="23"/>
      <c r="D171" s="23"/>
      <c r="E171" s="23"/>
      <c r="F171" s="23"/>
      <c r="G171" s="25" t="s">
        <v>590</v>
      </c>
      <c r="H171" s="54">
        <v>518.15</v>
      </c>
      <c r="I171" s="54">
        <v>581.61</v>
      </c>
      <c r="J171" s="54">
        <v>0</v>
      </c>
      <c r="K171" s="54">
        <v>1099.76</v>
      </c>
      <c r="L171" s="64"/>
    </row>
    <row r="172" spans="1:12" x14ac:dyDescent="0.3">
      <c r="A172" s="24" t="s">
        <v>618</v>
      </c>
      <c r="B172" s="22" t="s">
        <v>341</v>
      </c>
      <c r="C172" s="23"/>
      <c r="D172" s="23"/>
      <c r="E172" s="23"/>
      <c r="F172" s="23"/>
      <c r="G172" s="25" t="s">
        <v>592</v>
      </c>
      <c r="H172" s="54">
        <v>48604</v>
      </c>
      <c r="I172" s="54">
        <v>21733</v>
      </c>
      <c r="J172" s="54">
        <v>0</v>
      </c>
      <c r="K172" s="54">
        <v>70337</v>
      </c>
      <c r="L172" s="64"/>
    </row>
    <row r="173" spans="1:12" x14ac:dyDescent="0.3">
      <c r="A173" s="24" t="s">
        <v>619</v>
      </c>
      <c r="B173" s="22" t="s">
        <v>341</v>
      </c>
      <c r="C173" s="23"/>
      <c r="D173" s="23"/>
      <c r="E173" s="23"/>
      <c r="F173" s="23"/>
      <c r="G173" s="25" t="s">
        <v>620</v>
      </c>
      <c r="H173" s="54">
        <v>13841.28</v>
      </c>
      <c r="I173" s="54">
        <v>0</v>
      </c>
      <c r="J173" s="54">
        <v>2628.88</v>
      </c>
      <c r="K173" s="54">
        <v>11212.4</v>
      </c>
      <c r="L173" s="64"/>
    </row>
    <row r="174" spans="1:12" x14ac:dyDescent="0.3">
      <c r="A174" s="24" t="s">
        <v>621</v>
      </c>
      <c r="B174" s="22" t="s">
        <v>341</v>
      </c>
      <c r="C174" s="23"/>
      <c r="D174" s="23"/>
      <c r="E174" s="23"/>
      <c r="F174" s="23"/>
      <c r="G174" s="25" t="s">
        <v>594</v>
      </c>
      <c r="H174" s="54">
        <v>3432</v>
      </c>
      <c r="I174" s="54">
        <v>1136</v>
      </c>
      <c r="J174" s="54">
        <v>0</v>
      </c>
      <c r="K174" s="54">
        <v>4568</v>
      </c>
      <c r="L174" s="64"/>
    </row>
    <row r="175" spans="1:12" x14ac:dyDescent="0.3">
      <c r="A175" s="24" t="s">
        <v>622</v>
      </c>
      <c r="B175" s="22" t="s">
        <v>341</v>
      </c>
      <c r="C175" s="23"/>
      <c r="D175" s="23"/>
      <c r="E175" s="23"/>
      <c r="F175" s="23"/>
      <c r="G175" s="25" t="s">
        <v>623</v>
      </c>
      <c r="H175" s="54">
        <v>0</v>
      </c>
      <c r="I175" s="54">
        <v>541.5</v>
      </c>
      <c r="J175" s="54">
        <v>0</v>
      </c>
      <c r="K175" s="54">
        <v>541.5</v>
      </c>
      <c r="L175" s="64"/>
    </row>
    <row r="176" spans="1:12" x14ac:dyDescent="0.3">
      <c r="A176" s="26" t="s">
        <v>341</v>
      </c>
      <c r="B176" s="22" t="s">
        <v>341</v>
      </c>
      <c r="C176" s="23"/>
      <c r="D176" s="23"/>
      <c r="E176" s="23"/>
      <c r="F176" s="23"/>
      <c r="G176" s="27" t="s">
        <v>341</v>
      </c>
      <c r="H176" s="53"/>
      <c r="I176" s="53"/>
      <c r="J176" s="53"/>
      <c r="K176" s="53"/>
      <c r="L176" s="65"/>
    </row>
    <row r="177" spans="1:12" x14ac:dyDescent="0.3">
      <c r="A177" s="18" t="s">
        <v>624</v>
      </c>
      <c r="B177" s="22" t="s">
        <v>341</v>
      </c>
      <c r="C177" s="23"/>
      <c r="D177" s="23"/>
      <c r="E177" s="23"/>
      <c r="F177" s="19" t="s">
        <v>596</v>
      </c>
      <c r="G177" s="20"/>
      <c r="H177" s="52">
        <v>4698946.5599999996</v>
      </c>
      <c r="I177" s="52">
        <v>3227204.92</v>
      </c>
      <c r="J177" s="52">
        <v>1663688.95</v>
      </c>
      <c r="K177" s="52">
        <v>6262462.5300000003</v>
      </c>
      <c r="L177" s="69">
        <f>I177-J177</f>
        <v>1563515.97</v>
      </c>
    </row>
    <row r="178" spans="1:12" x14ac:dyDescent="0.3">
      <c r="A178" s="24" t="s">
        <v>625</v>
      </c>
      <c r="B178" s="22" t="s">
        <v>341</v>
      </c>
      <c r="C178" s="23"/>
      <c r="D178" s="23"/>
      <c r="E178" s="23"/>
      <c r="F178" s="23"/>
      <c r="G178" s="25" t="s">
        <v>578</v>
      </c>
      <c r="H178" s="54">
        <v>2177942.0099999998</v>
      </c>
      <c r="I178" s="54">
        <v>764799.93</v>
      </c>
      <c r="J178" s="54">
        <v>6064.78</v>
      </c>
      <c r="K178" s="54">
        <v>2936677.16</v>
      </c>
      <c r="L178" s="64"/>
    </row>
    <row r="179" spans="1:12" x14ac:dyDescent="0.3">
      <c r="A179" s="24" t="s">
        <v>626</v>
      </c>
      <c r="B179" s="22" t="s">
        <v>341</v>
      </c>
      <c r="C179" s="23"/>
      <c r="D179" s="23"/>
      <c r="E179" s="23"/>
      <c r="F179" s="23"/>
      <c r="G179" s="25" t="s">
        <v>580</v>
      </c>
      <c r="H179" s="54">
        <v>387103.51</v>
      </c>
      <c r="I179" s="54">
        <v>1417393.73</v>
      </c>
      <c r="J179" s="54">
        <v>1352874.68</v>
      </c>
      <c r="K179" s="54">
        <v>451622.56</v>
      </c>
      <c r="L179" s="64"/>
    </row>
    <row r="180" spans="1:12" x14ac:dyDescent="0.3">
      <c r="A180" s="24" t="s">
        <v>627</v>
      </c>
      <c r="B180" s="22" t="s">
        <v>341</v>
      </c>
      <c r="C180" s="23"/>
      <c r="D180" s="23"/>
      <c r="E180" s="23"/>
      <c r="F180" s="23"/>
      <c r="G180" s="25" t="s">
        <v>582</v>
      </c>
      <c r="H180" s="54">
        <v>259931.38</v>
      </c>
      <c r="I180" s="54">
        <v>348487.11</v>
      </c>
      <c r="J180" s="54">
        <v>250802.39</v>
      </c>
      <c r="K180" s="54">
        <v>357616.1</v>
      </c>
      <c r="L180" s="64"/>
    </row>
    <row r="181" spans="1:12" x14ac:dyDescent="0.3">
      <c r="A181" s="24" t="s">
        <v>628</v>
      </c>
      <c r="B181" s="22" t="s">
        <v>341</v>
      </c>
      <c r="C181" s="23"/>
      <c r="D181" s="23"/>
      <c r="E181" s="23"/>
      <c r="F181" s="23"/>
      <c r="G181" s="25" t="s">
        <v>611</v>
      </c>
      <c r="H181" s="54">
        <v>81375.53</v>
      </c>
      <c r="I181" s="54">
        <v>2145.71</v>
      </c>
      <c r="J181" s="54">
        <v>0</v>
      </c>
      <c r="K181" s="54">
        <v>83521.240000000005</v>
      </c>
      <c r="L181" s="64"/>
    </row>
    <row r="182" spans="1:12" x14ac:dyDescent="0.3">
      <c r="A182" s="24" t="s">
        <v>629</v>
      </c>
      <c r="B182" s="22" t="s">
        <v>341</v>
      </c>
      <c r="C182" s="23"/>
      <c r="D182" s="23"/>
      <c r="E182" s="23"/>
      <c r="F182" s="23"/>
      <c r="G182" s="25" t="s">
        <v>623</v>
      </c>
      <c r="H182" s="54">
        <v>2840.3</v>
      </c>
      <c r="I182" s="54">
        <v>337.69</v>
      </c>
      <c r="J182" s="54">
        <v>0</v>
      </c>
      <c r="K182" s="54">
        <v>3177.99</v>
      </c>
      <c r="L182" s="64"/>
    </row>
    <row r="183" spans="1:12" x14ac:dyDescent="0.3">
      <c r="A183" s="24" t="s">
        <v>630</v>
      </c>
      <c r="B183" s="22" t="s">
        <v>341</v>
      </c>
      <c r="C183" s="23"/>
      <c r="D183" s="23"/>
      <c r="E183" s="23"/>
      <c r="F183" s="23"/>
      <c r="G183" s="25" t="s">
        <v>584</v>
      </c>
      <c r="H183" s="54">
        <v>677497.1</v>
      </c>
      <c r="I183" s="54">
        <v>313431.56</v>
      </c>
      <c r="J183" s="54">
        <v>0</v>
      </c>
      <c r="K183" s="54">
        <v>990928.66</v>
      </c>
      <c r="L183" s="64"/>
    </row>
    <row r="184" spans="1:12" x14ac:dyDescent="0.3">
      <c r="A184" s="24" t="s">
        <v>631</v>
      </c>
      <c r="B184" s="22" t="s">
        <v>341</v>
      </c>
      <c r="C184" s="23"/>
      <c r="D184" s="23"/>
      <c r="E184" s="23"/>
      <c r="F184" s="23"/>
      <c r="G184" s="25" t="s">
        <v>586</v>
      </c>
      <c r="H184" s="54">
        <v>326673.84000000003</v>
      </c>
      <c r="I184" s="54">
        <v>95805.58</v>
      </c>
      <c r="J184" s="54">
        <v>0</v>
      </c>
      <c r="K184" s="54">
        <v>422479.42</v>
      </c>
      <c r="L184" s="64"/>
    </row>
    <row r="185" spans="1:12" x14ac:dyDescent="0.3">
      <c r="A185" s="24" t="s">
        <v>632</v>
      </c>
      <c r="B185" s="22" t="s">
        <v>341</v>
      </c>
      <c r="C185" s="23"/>
      <c r="D185" s="23"/>
      <c r="E185" s="23"/>
      <c r="F185" s="23"/>
      <c r="G185" s="25" t="s">
        <v>588</v>
      </c>
      <c r="H185" s="54">
        <v>25645.07</v>
      </c>
      <c r="I185" s="54">
        <v>12017.16</v>
      </c>
      <c r="J185" s="54">
        <v>0</v>
      </c>
      <c r="K185" s="54">
        <v>37662.230000000003</v>
      </c>
      <c r="L185" s="64"/>
    </row>
    <row r="186" spans="1:12" x14ac:dyDescent="0.3">
      <c r="A186" s="24" t="s">
        <v>633</v>
      </c>
      <c r="B186" s="22" t="s">
        <v>341</v>
      </c>
      <c r="C186" s="23"/>
      <c r="D186" s="23"/>
      <c r="E186" s="23"/>
      <c r="F186" s="23"/>
      <c r="G186" s="25" t="s">
        <v>616</v>
      </c>
      <c r="H186" s="54">
        <v>338090.73</v>
      </c>
      <c r="I186" s="54">
        <v>160248.67000000001</v>
      </c>
      <c r="J186" s="54">
        <v>40867.339999999997</v>
      </c>
      <c r="K186" s="54">
        <v>457472.06</v>
      </c>
      <c r="L186" s="64"/>
    </row>
    <row r="187" spans="1:12" x14ac:dyDescent="0.3">
      <c r="A187" s="24" t="s">
        <v>634</v>
      </c>
      <c r="B187" s="22" t="s">
        <v>341</v>
      </c>
      <c r="C187" s="23"/>
      <c r="D187" s="23"/>
      <c r="E187" s="23"/>
      <c r="F187" s="23"/>
      <c r="G187" s="25" t="s">
        <v>590</v>
      </c>
      <c r="H187" s="54">
        <v>4886.49</v>
      </c>
      <c r="I187" s="54">
        <v>4817.03</v>
      </c>
      <c r="J187" s="54">
        <v>0</v>
      </c>
      <c r="K187" s="54">
        <v>9703.52</v>
      </c>
      <c r="L187" s="64"/>
    </row>
    <row r="188" spans="1:12" x14ac:dyDescent="0.3">
      <c r="A188" s="24" t="s">
        <v>635</v>
      </c>
      <c r="B188" s="22" t="s">
        <v>341</v>
      </c>
      <c r="C188" s="23"/>
      <c r="D188" s="23"/>
      <c r="E188" s="23"/>
      <c r="F188" s="23"/>
      <c r="G188" s="25" t="s">
        <v>592</v>
      </c>
      <c r="H188" s="54">
        <v>350041.97</v>
      </c>
      <c r="I188" s="54">
        <v>106868.75</v>
      </c>
      <c r="J188" s="54">
        <v>0</v>
      </c>
      <c r="K188" s="54">
        <v>456910.72</v>
      </c>
      <c r="L188" s="64"/>
    </row>
    <row r="189" spans="1:12" x14ac:dyDescent="0.3">
      <c r="A189" s="24" t="s">
        <v>636</v>
      </c>
      <c r="B189" s="22" t="s">
        <v>341</v>
      </c>
      <c r="C189" s="23"/>
      <c r="D189" s="23"/>
      <c r="E189" s="23"/>
      <c r="F189" s="23"/>
      <c r="G189" s="25" t="s">
        <v>620</v>
      </c>
      <c r="H189" s="54">
        <v>64542.63</v>
      </c>
      <c r="I189" s="54">
        <v>0</v>
      </c>
      <c r="J189" s="54">
        <v>13079.76</v>
      </c>
      <c r="K189" s="54">
        <v>51462.87</v>
      </c>
      <c r="L189" s="64"/>
    </row>
    <row r="190" spans="1:12" x14ac:dyDescent="0.3">
      <c r="A190" s="24" t="s">
        <v>637</v>
      </c>
      <c r="B190" s="22" t="s">
        <v>341</v>
      </c>
      <c r="C190" s="23"/>
      <c r="D190" s="23"/>
      <c r="E190" s="23"/>
      <c r="F190" s="23"/>
      <c r="G190" s="25" t="s">
        <v>594</v>
      </c>
      <c r="H190" s="54">
        <v>2376</v>
      </c>
      <c r="I190" s="54">
        <v>852</v>
      </c>
      <c r="J190" s="54">
        <v>0</v>
      </c>
      <c r="K190" s="54">
        <v>3228</v>
      </c>
      <c r="L190" s="64"/>
    </row>
    <row r="191" spans="1:12" x14ac:dyDescent="0.3">
      <c r="A191" s="26" t="s">
        <v>341</v>
      </c>
      <c r="B191" s="22" t="s">
        <v>341</v>
      </c>
      <c r="C191" s="23"/>
      <c r="D191" s="23"/>
      <c r="E191" s="23"/>
      <c r="F191" s="23"/>
      <c r="G191" s="27" t="s">
        <v>341</v>
      </c>
      <c r="H191" s="53"/>
      <c r="I191" s="53"/>
      <c r="J191" s="53"/>
      <c r="K191" s="53"/>
      <c r="L191" s="65"/>
    </row>
    <row r="192" spans="1:12" x14ac:dyDescent="0.3">
      <c r="A192" s="18" t="s">
        <v>638</v>
      </c>
      <c r="B192" s="22" t="s">
        <v>341</v>
      </c>
      <c r="C192" s="23"/>
      <c r="D192" s="23"/>
      <c r="E192" s="19" t="s">
        <v>639</v>
      </c>
      <c r="F192" s="20"/>
      <c r="G192" s="20"/>
      <c r="H192" s="52">
        <v>96859.31</v>
      </c>
      <c r="I192" s="52">
        <v>59694.04</v>
      </c>
      <c r="J192" s="52">
        <v>26589.1</v>
      </c>
      <c r="K192" s="52">
        <v>129964.25</v>
      </c>
      <c r="L192" s="69">
        <f>I192-J192</f>
        <v>33104.94</v>
      </c>
    </row>
    <row r="193" spans="1:12" x14ac:dyDescent="0.3">
      <c r="A193" s="18" t="s">
        <v>640</v>
      </c>
      <c r="B193" s="22" t="s">
        <v>341</v>
      </c>
      <c r="C193" s="23"/>
      <c r="D193" s="23"/>
      <c r="E193" s="23"/>
      <c r="F193" s="19" t="s">
        <v>596</v>
      </c>
      <c r="G193" s="20"/>
      <c r="H193" s="52">
        <v>96859.31</v>
      </c>
      <c r="I193" s="52">
        <v>59694.04</v>
      </c>
      <c r="J193" s="52">
        <v>26589.1</v>
      </c>
      <c r="K193" s="52">
        <v>129964.25</v>
      </c>
      <c r="L193" s="63"/>
    </row>
    <row r="194" spans="1:12" x14ac:dyDescent="0.3">
      <c r="A194" s="24" t="s">
        <v>641</v>
      </c>
      <c r="B194" s="22" t="s">
        <v>341</v>
      </c>
      <c r="C194" s="23"/>
      <c r="D194" s="23"/>
      <c r="E194" s="23"/>
      <c r="F194" s="23"/>
      <c r="G194" s="25" t="s">
        <v>578</v>
      </c>
      <c r="H194" s="54">
        <v>44475.78</v>
      </c>
      <c r="I194" s="54">
        <v>15546.74</v>
      </c>
      <c r="J194" s="54">
        <v>0</v>
      </c>
      <c r="K194" s="54">
        <v>60022.52</v>
      </c>
      <c r="L194" s="64"/>
    </row>
    <row r="195" spans="1:12" x14ac:dyDescent="0.3">
      <c r="A195" s="24" t="s">
        <v>642</v>
      </c>
      <c r="B195" s="22" t="s">
        <v>341</v>
      </c>
      <c r="C195" s="23"/>
      <c r="D195" s="23"/>
      <c r="E195" s="23"/>
      <c r="F195" s="23"/>
      <c r="G195" s="25" t="s">
        <v>580</v>
      </c>
      <c r="H195" s="54">
        <v>4565.82</v>
      </c>
      <c r="I195" s="54">
        <v>23886.68</v>
      </c>
      <c r="J195" s="54">
        <v>20759.349999999999</v>
      </c>
      <c r="K195" s="54">
        <v>7693.15</v>
      </c>
      <c r="L195" s="64"/>
    </row>
    <row r="196" spans="1:12" x14ac:dyDescent="0.3">
      <c r="A196" s="24" t="s">
        <v>643</v>
      </c>
      <c r="B196" s="22" t="s">
        <v>341</v>
      </c>
      <c r="C196" s="23"/>
      <c r="D196" s="23"/>
      <c r="E196" s="23"/>
      <c r="F196" s="23"/>
      <c r="G196" s="25" t="s">
        <v>582</v>
      </c>
      <c r="H196" s="54">
        <v>4927.03</v>
      </c>
      <c r="I196" s="54">
        <v>6404.54</v>
      </c>
      <c r="J196" s="54">
        <v>4526.05</v>
      </c>
      <c r="K196" s="54">
        <v>6805.52</v>
      </c>
      <c r="L196" s="64"/>
    </row>
    <row r="197" spans="1:12" x14ac:dyDescent="0.3">
      <c r="A197" s="24" t="s">
        <v>644</v>
      </c>
      <c r="B197" s="22" t="s">
        <v>341</v>
      </c>
      <c r="C197" s="23"/>
      <c r="D197" s="23"/>
      <c r="E197" s="23"/>
      <c r="F197" s="23"/>
      <c r="G197" s="25" t="s">
        <v>611</v>
      </c>
      <c r="H197" s="54">
        <v>1764.26</v>
      </c>
      <c r="I197" s="54">
        <v>127.97</v>
      </c>
      <c r="J197" s="54">
        <v>0</v>
      </c>
      <c r="K197" s="54">
        <v>1892.23</v>
      </c>
      <c r="L197" s="64"/>
    </row>
    <row r="198" spans="1:12" x14ac:dyDescent="0.3">
      <c r="A198" s="24" t="s">
        <v>646</v>
      </c>
      <c r="B198" s="22" t="s">
        <v>341</v>
      </c>
      <c r="C198" s="23"/>
      <c r="D198" s="23"/>
      <c r="E198" s="23"/>
      <c r="F198" s="23"/>
      <c r="G198" s="25" t="s">
        <v>584</v>
      </c>
      <c r="H198" s="54">
        <v>12157.21</v>
      </c>
      <c r="I198" s="54">
        <v>4152.8500000000004</v>
      </c>
      <c r="J198" s="54">
        <v>0</v>
      </c>
      <c r="K198" s="54">
        <v>16310.06</v>
      </c>
      <c r="L198" s="64"/>
    </row>
    <row r="199" spans="1:12" x14ac:dyDescent="0.3">
      <c r="A199" s="24" t="s">
        <v>647</v>
      </c>
      <c r="B199" s="22" t="s">
        <v>341</v>
      </c>
      <c r="C199" s="23"/>
      <c r="D199" s="23"/>
      <c r="E199" s="23"/>
      <c r="F199" s="23"/>
      <c r="G199" s="25" t="s">
        <v>586</v>
      </c>
      <c r="H199" s="54">
        <v>4575.6499999999996</v>
      </c>
      <c r="I199" s="54">
        <v>1254.3800000000001</v>
      </c>
      <c r="J199" s="54">
        <v>0</v>
      </c>
      <c r="K199" s="54">
        <v>5830.03</v>
      </c>
      <c r="L199" s="64"/>
    </row>
    <row r="200" spans="1:12" x14ac:dyDescent="0.3">
      <c r="A200" s="24" t="s">
        <v>648</v>
      </c>
      <c r="B200" s="22" t="s">
        <v>341</v>
      </c>
      <c r="C200" s="23"/>
      <c r="D200" s="23"/>
      <c r="E200" s="23"/>
      <c r="F200" s="23"/>
      <c r="G200" s="25" t="s">
        <v>588</v>
      </c>
      <c r="H200" s="54">
        <v>448.8</v>
      </c>
      <c r="I200" s="54">
        <v>155.57</v>
      </c>
      <c r="J200" s="54">
        <v>0</v>
      </c>
      <c r="K200" s="54">
        <v>604.37</v>
      </c>
      <c r="L200" s="64"/>
    </row>
    <row r="201" spans="1:12" x14ac:dyDescent="0.3">
      <c r="A201" s="24" t="s">
        <v>649</v>
      </c>
      <c r="B201" s="22" t="s">
        <v>341</v>
      </c>
      <c r="C201" s="23"/>
      <c r="D201" s="23"/>
      <c r="E201" s="23"/>
      <c r="F201" s="23"/>
      <c r="G201" s="25" t="s">
        <v>616</v>
      </c>
      <c r="H201" s="54">
        <v>4958.3599999999997</v>
      </c>
      <c r="I201" s="54">
        <v>3810.31</v>
      </c>
      <c r="J201" s="54">
        <v>853.52</v>
      </c>
      <c r="K201" s="54">
        <v>7915.15</v>
      </c>
      <c r="L201" s="64"/>
    </row>
    <row r="202" spans="1:12" x14ac:dyDescent="0.3">
      <c r="A202" s="24" t="s">
        <v>650</v>
      </c>
      <c r="B202" s="22" t="s">
        <v>341</v>
      </c>
      <c r="C202" s="23"/>
      <c r="D202" s="23"/>
      <c r="E202" s="23"/>
      <c r="F202" s="23"/>
      <c r="G202" s="25" t="s">
        <v>590</v>
      </c>
      <c r="H202" s="54">
        <v>312.77</v>
      </c>
      <c r="I202" s="54">
        <v>307.39999999999998</v>
      </c>
      <c r="J202" s="54">
        <v>0</v>
      </c>
      <c r="K202" s="54">
        <v>620.16999999999996</v>
      </c>
      <c r="L202" s="64"/>
    </row>
    <row r="203" spans="1:12" x14ac:dyDescent="0.3">
      <c r="A203" s="24" t="s">
        <v>651</v>
      </c>
      <c r="B203" s="22" t="s">
        <v>341</v>
      </c>
      <c r="C203" s="23"/>
      <c r="D203" s="23"/>
      <c r="E203" s="23"/>
      <c r="F203" s="23"/>
      <c r="G203" s="25" t="s">
        <v>592</v>
      </c>
      <c r="H203" s="54">
        <v>12726.68</v>
      </c>
      <c r="I203" s="54">
        <v>4047.6</v>
      </c>
      <c r="J203" s="54">
        <v>0</v>
      </c>
      <c r="K203" s="54">
        <v>16774.28</v>
      </c>
      <c r="L203" s="64"/>
    </row>
    <row r="204" spans="1:12" x14ac:dyDescent="0.3">
      <c r="A204" s="24" t="s">
        <v>652</v>
      </c>
      <c r="B204" s="22" t="s">
        <v>341</v>
      </c>
      <c r="C204" s="23"/>
      <c r="D204" s="23"/>
      <c r="E204" s="23"/>
      <c r="F204" s="23"/>
      <c r="G204" s="25" t="s">
        <v>620</v>
      </c>
      <c r="H204" s="54">
        <v>5946.95</v>
      </c>
      <c r="I204" s="54">
        <v>0</v>
      </c>
      <c r="J204" s="54">
        <v>450.18</v>
      </c>
      <c r="K204" s="54">
        <v>5496.77</v>
      </c>
      <c r="L204" s="64"/>
    </row>
    <row r="205" spans="1:12" x14ac:dyDescent="0.3">
      <c r="A205" s="26" t="s">
        <v>341</v>
      </c>
      <c r="B205" s="22" t="s">
        <v>341</v>
      </c>
      <c r="C205" s="23"/>
      <c r="D205" s="23"/>
      <c r="E205" s="23"/>
      <c r="F205" s="23"/>
      <c r="G205" s="27" t="s">
        <v>341</v>
      </c>
      <c r="H205" s="53"/>
      <c r="I205" s="53"/>
      <c r="J205" s="53"/>
      <c r="K205" s="53"/>
      <c r="L205" s="65"/>
    </row>
    <row r="206" spans="1:12" x14ac:dyDescent="0.3">
      <c r="A206" s="18" t="s">
        <v>653</v>
      </c>
      <c r="B206" s="22" t="s">
        <v>341</v>
      </c>
      <c r="C206" s="23"/>
      <c r="D206" s="19" t="s">
        <v>654</v>
      </c>
      <c r="E206" s="20"/>
      <c r="F206" s="20"/>
      <c r="G206" s="20"/>
      <c r="H206" s="52">
        <v>982971.2</v>
      </c>
      <c r="I206" s="52">
        <v>240011.23</v>
      </c>
      <c r="J206" s="52">
        <v>0.04</v>
      </c>
      <c r="K206" s="52">
        <v>1222982.3899999999</v>
      </c>
      <c r="L206" s="69">
        <f>I206-J206</f>
        <v>240011.19</v>
      </c>
    </row>
    <row r="207" spans="1:12" x14ac:dyDescent="0.3">
      <c r="A207" s="18" t="s">
        <v>655</v>
      </c>
      <c r="B207" s="22" t="s">
        <v>341</v>
      </c>
      <c r="C207" s="23"/>
      <c r="D207" s="23"/>
      <c r="E207" s="19" t="s">
        <v>654</v>
      </c>
      <c r="F207" s="20"/>
      <c r="G207" s="20"/>
      <c r="H207" s="52">
        <v>982971.2</v>
      </c>
      <c r="I207" s="52">
        <v>240011.23</v>
      </c>
      <c r="J207" s="52">
        <v>0.04</v>
      </c>
      <c r="K207" s="52">
        <v>1222982.3899999999</v>
      </c>
      <c r="L207" s="63"/>
    </row>
    <row r="208" spans="1:12" x14ac:dyDescent="0.3">
      <c r="A208" s="18" t="s">
        <v>656</v>
      </c>
      <c r="B208" s="22" t="s">
        <v>341</v>
      </c>
      <c r="C208" s="23"/>
      <c r="D208" s="23"/>
      <c r="E208" s="23"/>
      <c r="F208" s="19" t="s">
        <v>654</v>
      </c>
      <c r="G208" s="20"/>
      <c r="H208" s="52">
        <v>982971.2</v>
      </c>
      <c r="I208" s="52">
        <v>240011.23</v>
      </c>
      <c r="J208" s="52">
        <v>0.04</v>
      </c>
      <c r="K208" s="52">
        <v>1222982.3899999999</v>
      </c>
      <c r="L208" s="63"/>
    </row>
    <row r="209" spans="1:12" x14ac:dyDescent="0.3">
      <c r="A209" s="24" t="s">
        <v>657</v>
      </c>
      <c r="B209" s="22" t="s">
        <v>341</v>
      </c>
      <c r="C209" s="23"/>
      <c r="D209" s="23"/>
      <c r="E209" s="23"/>
      <c r="F209" s="23"/>
      <c r="G209" s="25" t="s">
        <v>658</v>
      </c>
      <c r="H209" s="54">
        <v>21057.09</v>
      </c>
      <c r="I209" s="54">
        <v>7019.03</v>
      </c>
      <c r="J209" s="54">
        <v>0</v>
      </c>
      <c r="K209" s="54">
        <v>28076.12</v>
      </c>
      <c r="L209" s="69">
        <f t="shared" ref="L209:L217" si="0">I209-J209</f>
        <v>7019.03</v>
      </c>
    </row>
    <row r="210" spans="1:12" x14ac:dyDescent="0.3">
      <c r="A210" s="24" t="s">
        <v>659</v>
      </c>
      <c r="B210" s="22" t="s">
        <v>341</v>
      </c>
      <c r="C210" s="23"/>
      <c r="D210" s="23"/>
      <c r="E210" s="23"/>
      <c r="F210" s="23"/>
      <c r="G210" s="25" t="s">
        <v>660</v>
      </c>
      <c r="H210" s="54">
        <v>11760</v>
      </c>
      <c r="I210" s="54">
        <v>3675</v>
      </c>
      <c r="J210" s="54">
        <v>0</v>
      </c>
      <c r="K210" s="54">
        <v>15435</v>
      </c>
      <c r="L210" s="69">
        <f t="shared" si="0"/>
        <v>3675</v>
      </c>
    </row>
    <row r="211" spans="1:12" x14ac:dyDescent="0.3">
      <c r="A211" s="24" t="s">
        <v>661</v>
      </c>
      <c r="B211" s="22" t="s">
        <v>341</v>
      </c>
      <c r="C211" s="23"/>
      <c r="D211" s="23"/>
      <c r="E211" s="23"/>
      <c r="F211" s="23"/>
      <c r="G211" s="25" t="s">
        <v>662</v>
      </c>
      <c r="H211" s="54">
        <v>13975.24</v>
      </c>
      <c r="I211" s="54">
        <v>0</v>
      </c>
      <c r="J211" s="54">
        <v>0</v>
      </c>
      <c r="K211" s="54">
        <v>13975.24</v>
      </c>
      <c r="L211" s="69">
        <f t="shared" si="0"/>
        <v>0</v>
      </c>
    </row>
    <row r="212" spans="1:12" x14ac:dyDescent="0.3">
      <c r="A212" s="24" t="s">
        <v>663</v>
      </c>
      <c r="B212" s="22" t="s">
        <v>341</v>
      </c>
      <c r="C212" s="23"/>
      <c r="D212" s="23"/>
      <c r="E212" s="23"/>
      <c r="F212" s="23"/>
      <c r="G212" s="25" t="s">
        <v>664</v>
      </c>
      <c r="H212" s="54">
        <v>3808</v>
      </c>
      <c r="I212" s="54">
        <v>6050.59</v>
      </c>
      <c r="J212" s="54">
        <v>0</v>
      </c>
      <c r="K212" s="54">
        <v>9858.59</v>
      </c>
      <c r="L212" s="69">
        <f t="shared" si="0"/>
        <v>6050.59</v>
      </c>
    </row>
    <row r="213" spans="1:12" x14ac:dyDescent="0.3">
      <c r="A213" s="24" t="s">
        <v>665</v>
      </c>
      <c r="B213" s="22" t="s">
        <v>341</v>
      </c>
      <c r="C213" s="23"/>
      <c r="D213" s="23"/>
      <c r="E213" s="23"/>
      <c r="F213" s="23"/>
      <c r="G213" s="25" t="s">
        <v>666</v>
      </c>
      <c r="H213" s="54">
        <v>362143.64</v>
      </c>
      <c r="I213" s="54">
        <v>60357.279999999999</v>
      </c>
      <c r="J213" s="54">
        <v>0.01</v>
      </c>
      <c r="K213" s="54">
        <v>422500.91</v>
      </c>
      <c r="L213" s="69">
        <f t="shared" si="0"/>
        <v>60357.27</v>
      </c>
    </row>
    <row r="214" spans="1:12" x14ac:dyDescent="0.3">
      <c r="A214" s="24" t="s">
        <v>667</v>
      </c>
      <c r="B214" s="22" t="s">
        <v>341</v>
      </c>
      <c r="C214" s="23"/>
      <c r="D214" s="23"/>
      <c r="E214" s="23"/>
      <c r="F214" s="23"/>
      <c r="G214" s="25" t="s">
        <v>668</v>
      </c>
      <c r="H214" s="54">
        <v>29119.87</v>
      </c>
      <c r="I214" s="54">
        <v>2475</v>
      </c>
      <c r="J214" s="54">
        <v>0</v>
      </c>
      <c r="K214" s="54">
        <v>31594.87</v>
      </c>
      <c r="L214" s="69">
        <f t="shared" si="0"/>
        <v>2475</v>
      </c>
    </row>
    <row r="215" spans="1:12" x14ac:dyDescent="0.3">
      <c r="A215" s="24" t="s">
        <v>669</v>
      </c>
      <c r="B215" s="22" t="s">
        <v>341</v>
      </c>
      <c r="C215" s="23"/>
      <c r="D215" s="23"/>
      <c r="E215" s="23"/>
      <c r="F215" s="23"/>
      <c r="G215" s="25" t="s">
        <v>670</v>
      </c>
      <c r="H215" s="54">
        <v>489634.37</v>
      </c>
      <c r="I215" s="54">
        <v>143903.76</v>
      </c>
      <c r="J215" s="54">
        <v>0</v>
      </c>
      <c r="K215" s="54">
        <v>633538.13</v>
      </c>
      <c r="L215" s="69">
        <f t="shared" si="0"/>
        <v>143903.76</v>
      </c>
    </row>
    <row r="216" spans="1:12" x14ac:dyDescent="0.3">
      <c r="A216" s="24" t="s">
        <v>671</v>
      </c>
      <c r="B216" s="22" t="s">
        <v>341</v>
      </c>
      <c r="C216" s="23"/>
      <c r="D216" s="23"/>
      <c r="E216" s="23"/>
      <c r="F216" s="23"/>
      <c r="G216" s="25" t="s">
        <v>672</v>
      </c>
      <c r="H216" s="54">
        <v>10356.25</v>
      </c>
      <c r="I216" s="54">
        <v>3438.75</v>
      </c>
      <c r="J216" s="54">
        <v>0</v>
      </c>
      <c r="K216" s="54">
        <v>13795</v>
      </c>
      <c r="L216" s="69">
        <f t="shared" si="0"/>
        <v>3438.75</v>
      </c>
    </row>
    <row r="217" spans="1:12" x14ac:dyDescent="0.3">
      <c r="A217" s="24" t="s">
        <v>673</v>
      </c>
      <c r="B217" s="22" t="s">
        <v>341</v>
      </c>
      <c r="C217" s="23"/>
      <c r="D217" s="23"/>
      <c r="E217" s="23"/>
      <c r="F217" s="23"/>
      <c r="G217" s="25" t="s">
        <v>674</v>
      </c>
      <c r="H217" s="54">
        <v>41116.74</v>
      </c>
      <c r="I217" s="54">
        <v>13091.82</v>
      </c>
      <c r="J217" s="54">
        <v>0.03</v>
      </c>
      <c r="K217" s="54">
        <v>54208.53</v>
      </c>
      <c r="L217" s="69">
        <f t="shared" si="0"/>
        <v>13091.789999999999</v>
      </c>
    </row>
    <row r="218" spans="1:12" x14ac:dyDescent="0.3">
      <c r="A218" s="26" t="s">
        <v>341</v>
      </c>
      <c r="B218" s="22" t="s">
        <v>341</v>
      </c>
      <c r="C218" s="23"/>
      <c r="D218" s="23"/>
      <c r="E218" s="23"/>
      <c r="F218" s="23"/>
      <c r="G218" s="27" t="s">
        <v>341</v>
      </c>
      <c r="H218" s="53"/>
      <c r="I218" s="53"/>
      <c r="J218" s="53"/>
      <c r="K218" s="53"/>
      <c r="L218" s="65"/>
    </row>
    <row r="219" spans="1:12" x14ac:dyDescent="0.3">
      <c r="A219" s="18" t="s">
        <v>675</v>
      </c>
      <c r="B219" s="21" t="s">
        <v>341</v>
      </c>
      <c r="C219" s="19" t="s">
        <v>676</v>
      </c>
      <c r="D219" s="20"/>
      <c r="E219" s="20"/>
      <c r="F219" s="20"/>
      <c r="G219" s="20"/>
      <c r="H219" s="52">
        <v>380972.96</v>
      </c>
      <c r="I219" s="52">
        <v>85818.1</v>
      </c>
      <c r="J219" s="52">
        <v>0.02</v>
      </c>
      <c r="K219" s="52">
        <v>466791.04</v>
      </c>
      <c r="L219" s="69">
        <f>I219-J219</f>
        <v>85818.08</v>
      </c>
    </row>
    <row r="220" spans="1:12" x14ac:dyDescent="0.3">
      <c r="A220" s="18" t="s">
        <v>677</v>
      </c>
      <c r="B220" s="22" t="s">
        <v>341</v>
      </c>
      <c r="C220" s="23"/>
      <c r="D220" s="19" t="s">
        <v>676</v>
      </c>
      <c r="E220" s="20"/>
      <c r="F220" s="20"/>
      <c r="G220" s="20"/>
      <c r="H220" s="52">
        <v>380972.96</v>
      </c>
      <c r="I220" s="52">
        <v>85818.1</v>
      </c>
      <c r="J220" s="52">
        <v>0.02</v>
      </c>
      <c r="K220" s="52">
        <v>466791.04</v>
      </c>
      <c r="L220" s="63"/>
    </row>
    <row r="221" spans="1:12" x14ac:dyDescent="0.3">
      <c r="A221" s="18" t="s">
        <v>678</v>
      </c>
      <c r="B221" s="22" t="s">
        <v>341</v>
      </c>
      <c r="C221" s="23"/>
      <c r="D221" s="23"/>
      <c r="E221" s="19" t="s">
        <v>676</v>
      </c>
      <c r="F221" s="20"/>
      <c r="G221" s="20"/>
      <c r="H221" s="52">
        <v>380972.96</v>
      </c>
      <c r="I221" s="52">
        <v>85818.1</v>
      </c>
      <c r="J221" s="52">
        <v>0.02</v>
      </c>
      <c r="K221" s="52">
        <v>466791.04</v>
      </c>
      <c r="L221" s="63"/>
    </row>
    <row r="222" spans="1:12" x14ac:dyDescent="0.3">
      <c r="A222" s="18" t="s">
        <v>679</v>
      </c>
      <c r="B222" s="22" t="s">
        <v>341</v>
      </c>
      <c r="C222" s="23"/>
      <c r="D222" s="23"/>
      <c r="E222" s="23"/>
      <c r="F222" s="19" t="s">
        <v>680</v>
      </c>
      <c r="G222" s="20"/>
      <c r="H222" s="52">
        <v>65562.37</v>
      </c>
      <c r="I222" s="52">
        <v>15039.73</v>
      </c>
      <c r="J222" s="52">
        <v>0.02</v>
      </c>
      <c r="K222" s="52">
        <v>80602.080000000002</v>
      </c>
      <c r="L222" s="69">
        <f>I222-J222</f>
        <v>15039.71</v>
      </c>
    </row>
    <row r="223" spans="1:12" x14ac:dyDescent="0.3">
      <c r="A223" s="24" t="s">
        <v>681</v>
      </c>
      <c r="B223" s="22" t="s">
        <v>341</v>
      </c>
      <c r="C223" s="23"/>
      <c r="D223" s="23"/>
      <c r="E223" s="23"/>
      <c r="F223" s="23"/>
      <c r="G223" s="25" t="s">
        <v>682</v>
      </c>
      <c r="H223" s="54">
        <v>65562.37</v>
      </c>
      <c r="I223" s="54">
        <v>15039.73</v>
      </c>
      <c r="J223" s="54">
        <v>0.02</v>
      </c>
      <c r="K223" s="54">
        <v>80602.080000000002</v>
      </c>
      <c r="L223" s="64"/>
    </row>
    <row r="224" spans="1:12" x14ac:dyDescent="0.3">
      <c r="A224" s="26" t="s">
        <v>341</v>
      </c>
      <c r="B224" s="22" t="s">
        <v>341</v>
      </c>
      <c r="C224" s="23"/>
      <c r="D224" s="23"/>
      <c r="E224" s="23"/>
      <c r="F224" s="23"/>
      <c r="G224" s="27" t="s">
        <v>341</v>
      </c>
      <c r="H224" s="53"/>
      <c r="I224" s="53"/>
      <c r="J224" s="53"/>
      <c r="K224" s="53"/>
      <c r="L224" s="65"/>
    </row>
    <row r="225" spans="1:12" x14ac:dyDescent="0.3">
      <c r="A225" s="18" t="s">
        <v>683</v>
      </c>
      <c r="B225" s="22" t="s">
        <v>341</v>
      </c>
      <c r="C225" s="23"/>
      <c r="D225" s="23"/>
      <c r="E225" s="23"/>
      <c r="F225" s="19" t="s">
        <v>684</v>
      </c>
      <c r="G225" s="20"/>
      <c r="H225" s="52">
        <v>196132.41</v>
      </c>
      <c r="I225" s="52">
        <v>48542.78</v>
      </c>
      <c r="J225" s="52">
        <v>0</v>
      </c>
      <c r="K225" s="52">
        <v>244675.19</v>
      </c>
      <c r="L225" s="69">
        <f>I225-J225</f>
        <v>48542.78</v>
      </c>
    </row>
    <row r="226" spans="1:12" x14ac:dyDescent="0.3">
      <c r="A226" s="24" t="s">
        <v>685</v>
      </c>
      <c r="B226" s="22" t="s">
        <v>341</v>
      </c>
      <c r="C226" s="23"/>
      <c r="D226" s="23"/>
      <c r="E226" s="23"/>
      <c r="F226" s="23"/>
      <c r="G226" s="25" t="s">
        <v>686</v>
      </c>
      <c r="H226" s="54">
        <v>85852.94</v>
      </c>
      <c r="I226" s="54">
        <v>14877.95</v>
      </c>
      <c r="J226" s="54">
        <v>0</v>
      </c>
      <c r="K226" s="54">
        <v>100730.89</v>
      </c>
      <c r="L226" s="69">
        <f>I226-J226</f>
        <v>14877.95</v>
      </c>
    </row>
    <row r="227" spans="1:12" x14ac:dyDescent="0.3">
      <c r="A227" s="24" t="s">
        <v>687</v>
      </c>
      <c r="B227" s="22" t="s">
        <v>341</v>
      </c>
      <c r="C227" s="23"/>
      <c r="D227" s="23"/>
      <c r="E227" s="23"/>
      <c r="F227" s="23"/>
      <c r="G227" s="25" t="s">
        <v>688</v>
      </c>
      <c r="H227" s="54">
        <v>59010.21</v>
      </c>
      <c r="I227" s="54">
        <v>19670.07</v>
      </c>
      <c r="J227" s="54">
        <v>0</v>
      </c>
      <c r="K227" s="54">
        <v>78680.28</v>
      </c>
      <c r="L227" s="69">
        <f>I227-J227</f>
        <v>19670.07</v>
      </c>
    </row>
    <row r="228" spans="1:12" x14ac:dyDescent="0.3">
      <c r="A228" s="24" t="s">
        <v>689</v>
      </c>
      <c r="B228" s="22" t="s">
        <v>341</v>
      </c>
      <c r="C228" s="23"/>
      <c r="D228" s="23"/>
      <c r="E228" s="23"/>
      <c r="F228" s="23"/>
      <c r="G228" s="25" t="s">
        <v>690</v>
      </c>
      <c r="H228" s="54">
        <v>32039.05</v>
      </c>
      <c r="I228" s="54">
        <v>7048.05</v>
      </c>
      <c r="J228" s="54">
        <v>0</v>
      </c>
      <c r="K228" s="54">
        <v>39087.1</v>
      </c>
      <c r="L228" s="69">
        <f>I228-J228</f>
        <v>7048.05</v>
      </c>
    </row>
    <row r="229" spans="1:12" x14ac:dyDescent="0.3">
      <c r="A229" s="24" t="s">
        <v>691</v>
      </c>
      <c r="B229" s="22" t="s">
        <v>341</v>
      </c>
      <c r="C229" s="23"/>
      <c r="D229" s="23"/>
      <c r="E229" s="23"/>
      <c r="F229" s="23"/>
      <c r="G229" s="25" t="s">
        <v>692</v>
      </c>
      <c r="H229" s="54">
        <v>19230.21</v>
      </c>
      <c r="I229" s="54">
        <v>6946.71</v>
      </c>
      <c r="J229" s="54">
        <v>0</v>
      </c>
      <c r="K229" s="54">
        <v>26176.92</v>
      </c>
      <c r="L229" s="69">
        <f>I229-J229</f>
        <v>6946.71</v>
      </c>
    </row>
    <row r="230" spans="1:12" x14ac:dyDescent="0.3">
      <c r="A230" s="26" t="s">
        <v>341</v>
      </c>
      <c r="B230" s="22" t="s">
        <v>341</v>
      </c>
      <c r="C230" s="23"/>
      <c r="D230" s="23"/>
      <c r="E230" s="23"/>
      <c r="F230" s="23"/>
      <c r="G230" s="27" t="s">
        <v>341</v>
      </c>
      <c r="H230" s="53"/>
      <c r="I230" s="53"/>
      <c r="J230" s="53"/>
      <c r="K230" s="53"/>
      <c r="L230" s="65"/>
    </row>
    <row r="231" spans="1:12" x14ac:dyDescent="0.3">
      <c r="A231" s="18" t="s">
        <v>693</v>
      </c>
      <c r="B231" s="22" t="s">
        <v>341</v>
      </c>
      <c r="C231" s="23"/>
      <c r="D231" s="23"/>
      <c r="E231" s="23"/>
      <c r="F231" s="19" t="s">
        <v>694</v>
      </c>
      <c r="G231" s="20"/>
      <c r="H231" s="52">
        <v>8715</v>
      </c>
      <c r="I231" s="52">
        <v>1266.2</v>
      </c>
      <c r="J231" s="52">
        <v>0</v>
      </c>
      <c r="K231" s="52">
        <v>9981.2000000000007</v>
      </c>
      <c r="L231" s="69">
        <f>I231-J231</f>
        <v>1266.2</v>
      </c>
    </row>
    <row r="232" spans="1:12" x14ac:dyDescent="0.3">
      <c r="A232" s="24" t="s">
        <v>695</v>
      </c>
      <c r="B232" s="22" t="s">
        <v>341</v>
      </c>
      <c r="C232" s="23"/>
      <c r="D232" s="23"/>
      <c r="E232" s="23"/>
      <c r="F232" s="23"/>
      <c r="G232" s="25" t="s">
        <v>696</v>
      </c>
      <c r="H232" s="54">
        <v>0</v>
      </c>
      <c r="I232" s="54">
        <v>1266.2</v>
      </c>
      <c r="J232" s="54">
        <v>0</v>
      </c>
      <c r="K232" s="54">
        <v>1266.2</v>
      </c>
      <c r="L232" s="64"/>
    </row>
    <row r="233" spans="1:12" x14ac:dyDescent="0.3">
      <c r="A233" s="24" t="s">
        <v>697</v>
      </c>
      <c r="B233" s="22" t="s">
        <v>341</v>
      </c>
      <c r="C233" s="23"/>
      <c r="D233" s="23"/>
      <c r="E233" s="23"/>
      <c r="F233" s="23"/>
      <c r="G233" s="25" t="s">
        <v>698</v>
      </c>
      <c r="H233" s="54">
        <v>8715</v>
      </c>
      <c r="I233" s="54">
        <v>0</v>
      </c>
      <c r="J233" s="54">
        <v>0</v>
      </c>
      <c r="K233" s="54">
        <v>8715</v>
      </c>
      <c r="L233" s="64"/>
    </row>
    <row r="234" spans="1:12" x14ac:dyDescent="0.3">
      <c r="A234" s="26" t="s">
        <v>341</v>
      </c>
      <c r="B234" s="22" t="s">
        <v>341</v>
      </c>
      <c r="C234" s="23"/>
      <c r="D234" s="23"/>
      <c r="E234" s="23"/>
      <c r="F234" s="23"/>
      <c r="G234" s="27" t="s">
        <v>341</v>
      </c>
      <c r="H234" s="53"/>
      <c r="I234" s="53"/>
      <c r="J234" s="53"/>
      <c r="K234" s="53"/>
      <c r="L234" s="65"/>
    </row>
    <row r="235" spans="1:12" x14ac:dyDescent="0.3">
      <c r="A235" s="18" t="s">
        <v>699</v>
      </c>
      <c r="B235" s="22" t="s">
        <v>341</v>
      </c>
      <c r="C235" s="23"/>
      <c r="D235" s="23"/>
      <c r="E235" s="23"/>
      <c r="F235" s="19" t="s">
        <v>700</v>
      </c>
      <c r="G235" s="20"/>
      <c r="H235" s="52">
        <v>45911.41</v>
      </c>
      <c r="I235" s="52">
        <v>3770</v>
      </c>
      <c r="J235" s="52">
        <v>0</v>
      </c>
      <c r="K235" s="52">
        <v>49681.41</v>
      </c>
      <c r="L235" s="69">
        <f>I235-J235</f>
        <v>3770</v>
      </c>
    </row>
    <row r="236" spans="1:12" x14ac:dyDescent="0.3">
      <c r="A236" s="24" t="s">
        <v>701</v>
      </c>
      <c r="B236" s="22" t="s">
        <v>341</v>
      </c>
      <c r="C236" s="23"/>
      <c r="D236" s="23"/>
      <c r="E236" s="23"/>
      <c r="F236" s="23"/>
      <c r="G236" s="25" t="s">
        <v>702</v>
      </c>
      <c r="H236" s="54">
        <v>20899.88</v>
      </c>
      <c r="I236" s="54">
        <v>0</v>
      </c>
      <c r="J236" s="54">
        <v>0</v>
      </c>
      <c r="K236" s="54">
        <v>20899.88</v>
      </c>
      <c r="L236" s="64"/>
    </row>
    <row r="237" spans="1:12" x14ac:dyDescent="0.3">
      <c r="A237" s="24" t="s">
        <v>703</v>
      </c>
      <c r="B237" s="22" t="s">
        <v>341</v>
      </c>
      <c r="C237" s="23"/>
      <c r="D237" s="23"/>
      <c r="E237" s="23"/>
      <c r="F237" s="23"/>
      <c r="G237" s="25" t="s">
        <v>704</v>
      </c>
      <c r="H237" s="54">
        <v>4197.6099999999997</v>
      </c>
      <c r="I237" s="54">
        <v>0</v>
      </c>
      <c r="J237" s="54">
        <v>0</v>
      </c>
      <c r="K237" s="54">
        <v>4197.6099999999997</v>
      </c>
      <c r="L237" s="64"/>
    </row>
    <row r="238" spans="1:12" x14ac:dyDescent="0.3">
      <c r="A238" s="24" t="s">
        <v>705</v>
      </c>
      <c r="B238" s="22" t="s">
        <v>341</v>
      </c>
      <c r="C238" s="23"/>
      <c r="D238" s="23"/>
      <c r="E238" s="23"/>
      <c r="F238" s="23"/>
      <c r="G238" s="25" t="s">
        <v>706</v>
      </c>
      <c r="H238" s="54">
        <v>12498.79</v>
      </c>
      <c r="I238" s="54">
        <v>3770</v>
      </c>
      <c r="J238" s="54">
        <v>0</v>
      </c>
      <c r="K238" s="54">
        <v>16268.79</v>
      </c>
      <c r="L238" s="64"/>
    </row>
    <row r="239" spans="1:12" x14ac:dyDescent="0.3">
      <c r="A239" s="24" t="s">
        <v>709</v>
      </c>
      <c r="B239" s="22" t="s">
        <v>341</v>
      </c>
      <c r="C239" s="23"/>
      <c r="D239" s="23"/>
      <c r="E239" s="23"/>
      <c r="F239" s="23"/>
      <c r="G239" s="25" t="s">
        <v>710</v>
      </c>
      <c r="H239" s="54">
        <v>2880.15</v>
      </c>
      <c r="I239" s="54">
        <v>0</v>
      </c>
      <c r="J239" s="54">
        <v>0</v>
      </c>
      <c r="K239" s="54">
        <v>2880.15</v>
      </c>
      <c r="L239" s="64"/>
    </row>
    <row r="240" spans="1:12" x14ac:dyDescent="0.3">
      <c r="A240" s="24" t="s">
        <v>711</v>
      </c>
      <c r="B240" s="22" t="s">
        <v>341</v>
      </c>
      <c r="C240" s="23"/>
      <c r="D240" s="23"/>
      <c r="E240" s="23"/>
      <c r="F240" s="23"/>
      <c r="G240" s="25" t="s">
        <v>672</v>
      </c>
      <c r="H240" s="54">
        <v>5434.98</v>
      </c>
      <c r="I240" s="54">
        <v>0</v>
      </c>
      <c r="J240" s="54">
        <v>0</v>
      </c>
      <c r="K240" s="54">
        <v>5434.98</v>
      </c>
      <c r="L240" s="64"/>
    </row>
    <row r="241" spans="1:12" x14ac:dyDescent="0.3">
      <c r="A241" s="26" t="s">
        <v>341</v>
      </c>
      <c r="B241" s="22" t="s">
        <v>341</v>
      </c>
      <c r="C241" s="23"/>
      <c r="D241" s="23"/>
      <c r="E241" s="23"/>
      <c r="F241" s="23"/>
      <c r="G241" s="27" t="s">
        <v>341</v>
      </c>
      <c r="H241" s="53"/>
      <c r="I241" s="53"/>
      <c r="J241" s="53"/>
      <c r="K241" s="53"/>
      <c r="L241" s="65"/>
    </row>
    <row r="242" spans="1:12" x14ac:dyDescent="0.3">
      <c r="A242" s="18" t="s">
        <v>712</v>
      </c>
      <c r="B242" s="22" t="s">
        <v>341</v>
      </c>
      <c r="C242" s="23"/>
      <c r="D242" s="23"/>
      <c r="E242" s="23"/>
      <c r="F242" s="19" t="s">
        <v>713</v>
      </c>
      <c r="G242" s="20"/>
      <c r="H242" s="52">
        <v>24054.2</v>
      </c>
      <c r="I242" s="52">
        <v>9608.27</v>
      </c>
      <c r="J242" s="52">
        <v>0</v>
      </c>
      <c r="K242" s="52">
        <v>33662.47</v>
      </c>
      <c r="L242" s="69">
        <f>I242-J242</f>
        <v>9608.27</v>
      </c>
    </row>
    <row r="243" spans="1:12" x14ac:dyDescent="0.3">
      <c r="A243" s="24" t="s">
        <v>714</v>
      </c>
      <c r="B243" s="22" t="s">
        <v>341</v>
      </c>
      <c r="C243" s="23"/>
      <c r="D243" s="23"/>
      <c r="E243" s="23"/>
      <c r="F243" s="23"/>
      <c r="G243" s="25" t="s">
        <v>531</v>
      </c>
      <c r="H243" s="54">
        <v>4465.8900000000003</v>
      </c>
      <c r="I243" s="54">
        <v>1145.3499999999999</v>
      </c>
      <c r="J243" s="54">
        <v>0</v>
      </c>
      <c r="K243" s="54">
        <v>5611.24</v>
      </c>
      <c r="L243" s="64"/>
    </row>
    <row r="244" spans="1:12" x14ac:dyDescent="0.3">
      <c r="A244" s="24" t="s">
        <v>715</v>
      </c>
      <c r="B244" s="22" t="s">
        <v>341</v>
      </c>
      <c r="C244" s="23"/>
      <c r="D244" s="23"/>
      <c r="E244" s="23"/>
      <c r="F244" s="23"/>
      <c r="G244" s="25" t="s">
        <v>716</v>
      </c>
      <c r="H244" s="54">
        <v>5776.79</v>
      </c>
      <c r="I244" s="54">
        <v>2643.85</v>
      </c>
      <c r="J244" s="54">
        <v>0</v>
      </c>
      <c r="K244" s="54">
        <v>8420.64</v>
      </c>
      <c r="L244" s="64"/>
    </row>
    <row r="245" spans="1:12" x14ac:dyDescent="0.3">
      <c r="A245" s="24" t="s">
        <v>717</v>
      </c>
      <c r="B245" s="22" t="s">
        <v>341</v>
      </c>
      <c r="C245" s="23"/>
      <c r="D245" s="23"/>
      <c r="E245" s="23"/>
      <c r="F245" s="23"/>
      <c r="G245" s="25" t="s">
        <v>718</v>
      </c>
      <c r="H245" s="54">
        <v>13763.52</v>
      </c>
      <c r="I245" s="54">
        <v>5803.07</v>
      </c>
      <c r="J245" s="54">
        <v>0</v>
      </c>
      <c r="K245" s="54">
        <v>19566.59</v>
      </c>
      <c r="L245" s="64"/>
    </row>
    <row r="246" spans="1:12" x14ac:dyDescent="0.3">
      <c r="A246" s="24" t="s">
        <v>719</v>
      </c>
      <c r="B246" s="22" t="s">
        <v>341</v>
      </c>
      <c r="C246" s="23"/>
      <c r="D246" s="23"/>
      <c r="E246" s="23"/>
      <c r="F246" s="23"/>
      <c r="G246" s="25" t="s">
        <v>720</v>
      </c>
      <c r="H246" s="54">
        <v>48</v>
      </c>
      <c r="I246" s="54">
        <v>16</v>
      </c>
      <c r="J246" s="54">
        <v>0</v>
      </c>
      <c r="K246" s="54">
        <v>64</v>
      </c>
      <c r="L246" s="64"/>
    </row>
    <row r="247" spans="1:12" x14ac:dyDescent="0.3">
      <c r="A247" s="26" t="s">
        <v>341</v>
      </c>
      <c r="B247" s="22" t="s">
        <v>341</v>
      </c>
      <c r="C247" s="23"/>
      <c r="D247" s="23"/>
      <c r="E247" s="23"/>
      <c r="F247" s="23"/>
      <c r="G247" s="27" t="s">
        <v>341</v>
      </c>
      <c r="H247" s="53"/>
      <c r="I247" s="53"/>
      <c r="J247" s="53"/>
      <c r="K247" s="53"/>
      <c r="L247" s="65"/>
    </row>
    <row r="248" spans="1:12" x14ac:dyDescent="0.3">
      <c r="A248" s="18" t="s">
        <v>721</v>
      </c>
      <c r="B248" s="22" t="s">
        <v>341</v>
      </c>
      <c r="C248" s="23"/>
      <c r="D248" s="23"/>
      <c r="E248" s="23"/>
      <c r="F248" s="19" t="s">
        <v>722</v>
      </c>
      <c r="G248" s="20"/>
      <c r="H248" s="52">
        <v>26476.97</v>
      </c>
      <c r="I248" s="52">
        <v>7591.12</v>
      </c>
      <c r="J248" s="52">
        <v>0</v>
      </c>
      <c r="K248" s="52">
        <v>34068.089999999997</v>
      </c>
      <c r="L248" s="69">
        <f>I248-J248</f>
        <v>7591.12</v>
      </c>
    </row>
    <row r="249" spans="1:12" x14ac:dyDescent="0.3">
      <c r="A249" s="24" t="s">
        <v>723</v>
      </c>
      <c r="B249" s="22" t="s">
        <v>341</v>
      </c>
      <c r="C249" s="23"/>
      <c r="D249" s="23"/>
      <c r="E249" s="23"/>
      <c r="F249" s="23"/>
      <c r="G249" s="25" t="s">
        <v>724</v>
      </c>
      <c r="H249" s="54">
        <v>59.67</v>
      </c>
      <c r="I249" s="54">
        <v>0</v>
      </c>
      <c r="J249" s="54">
        <v>0</v>
      </c>
      <c r="K249" s="54">
        <v>59.67</v>
      </c>
      <c r="L249" s="64"/>
    </row>
    <row r="250" spans="1:12" x14ac:dyDescent="0.3">
      <c r="A250" s="24" t="s">
        <v>727</v>
      </c>
      <c r="B250" s="22" t="s">
        <v>341</v>
      </c>
      <c r="C250" s="23"/>
      <c r="D250" s="23"/>
      <c r="E250" s="23"/>
      <c r="F250" s="23"/>
      <c r="G250" s="25" t="s">
        <v>728</v>
      </c>
      <c r="H250" s="54">
        <v>133</v>
      </c>
      <c r="I250" s="54">
        <v>0</v>
      </c>
      <c r="J250" s="54">
        <v>0</v>
      </c>
      <c r="K250" s="54">
        <v>133</v>
      </c>
      <c r="L250" s="64"/>
    </row>
    <row r="251" spans="1:12" x14ac:dyDescent="0.3">
      <c r="A251" s="24" t="s">
        <v>731</v>
      </c>
      <c r="B251" s="22" t="s">
        <v>341</v>
      </c>
      <c r="C251" s="23"/>
      <c r="D251" s="23"/>
      <c r="E251" s="23"/>
      <c r="F251" s="23"/>
      <c r="G251" s="25" t="s">
        <v>732</v>
      </c>
      <c r="H251" s="54">
        <v>36</v>
      </c>
      <c r="I251" s="54">
        <v>0</v>
      </c>
      <c r="J251" s="54">
        <v>0</v>
      </c>
      <c r="K251" s="54">
        <v>36</v>
      </c>
      <c r="L251" s="64"/>
    </row>
    <row r="252" spans="1:12" x14ac:dyDescent="0.3">
      <c r="A252" s="24" t="s">
        <v>733</v>
      </c>
      <c r="B252" s="22" t="s">
        <v>341</v>
      </c>
      <c r="C252" s="23"/>
      <c r="D252" s="23"/>
      <c r="E252" s="23"/>
      <c r="F252" s="23"/>
      <c r="G252" s="25" t="s">
        <v>734</v>
      </c>
      <c r="H252" s="54">
        <v>17928</v>
      </c>
      <c r="I252" s="54">
        <v>5976</v>
      </c>
      <c r="J252" s="54">
        <v>0</v>
      </c>
      <c r="K252" s="54">
        <v>23904</v>
      </c>
      <c r="L252" s="64"/>
    </row>
    <row r="253" spans="1:12" x14ac:dyDescent="0.3">
      <c r="A253" s="24" t="s">
        <v>735</v>
      </c>
      <c r="B253" s="22" t="s">
        <v>341</v>
      </c>
      <c r="C253" s="23"/>
      <c r="D253" s="23"/>
      <c r="E253" s="23"/>
      <c r="F253" s="23"/>
      <c r="G253" s="25" t="s">
        <v>736</v>
      </c>
      <c r="H253" s="54">
        <v>466.47</v>
      </c>
      <c r="I253" s="54">
        <v>210</v>
      </c>
      <c r="J253" s="54">
        <v>0</v>
      </c>
      <c r="K253" s="54">
        <v>676.47</v>
      </c>
      <c r="L253" s="64"/>
    </row>
    <row r="254" spans="1:12" x14ac:dyDescent="0.3">
      <c r="A254" s="24" t="s">
        <v>739</v>
      </c>
      <c r="B254" s="22" t="s">
        <v>341</v>
      </c>
      <c r="C254" s="23"/>
      <c r="D254" s="23"/>
      <c r="E254" s="23"/>
      <c r="F254" s="23"/>
      <c r="G254" s="25" t="s">
        <v>740</v>
      </c>
      <c r="H254" s="54">
        <v>3418.94</v>
      </c>
      <c r="I254" s="54">
        <v>0</v>
      </c>
      <c r="J254" s="54">
        <v>0</v>
      </c>
      <c r="K254" s="54">
        <v>3418.94</v>
      </c>
      <c r="L254" s="64"/>
    </row>
    <row r="255" spans="1:12" x14ac:dyDescent="0.3">
      <c r="A255" s="24" t="s">
        <v>741</v>
      </c>
      <c r="B255" s="22" t="s">
        <v>341</v>
      </c>
      <c r="C255" s="23"/>
      <c r="D255" s="23"/>
      <c r="E255" s="23"/>
      <c r="F255" s="23"/>
      <c r="G255" s="25" t="s">
        <v>742</v>
      </c>
      <c r="H255" s="54">
        <v>102</v>
      </c>
      <c r="I255" s="54">
        <v>0</v>
      </c>
      <c r="J255" s="54">
        <v>0</v>
      </c>
      <c r="K255" s="54">
        <v>102</v>
      </c>
      <c r="L255" s="64"/>
    </row>
    <row r="256" spans="1:12" x14ac:dyDescent="0.3">
      <c r="A256" s="24" t="s">
        <v>745</v>
      </c>
      <c r="B256" s="22" t="s">
        <v>341</v>
      </c>
      <c r="C256" s="23"/>
      <c r="D256" s="23"/>
      <c r="E256" s="23"/>
      <c r="F256" s="23"/>
      <c r="G256" s="25" t="s">
        <v>746</v>
      </c>
      <c r="H256" s="54">
        <v>1635</v>
      </c>
      <c r="I256" s="54">
        <v>545</v>
      </c>
      <c r="J256" s="54">
        <v>0</v>
      </c>
      <c r="K256" s="54">
        <v>2180</v>
      </c>
      <c r="L256" s="64"/>
    </row>
    <row r="257" spans="1:12" x14ac:dyDescent="0.3">
      <c r="A257" s="24" t="s">
        <v>747</v>
      </c>
      <c r="B257" s="22" t="s">
        <v>341</v>
      </c>
      <c r="C257" s="23"/>
      <c r="D257" s="23"/>
      <c r="E257" s="23"/>
      <c r="F257" s="23"/>
      <c r="G257" s="25" t="s">
        <v>748</v>
      </c>
      <c r="H257" s="54">
        <v>964.19</v>
      </c>
      <c r="I257" s="54">
        <v>860.12</v>
      </c>
      <c r="J257" s="54">
        <v>0</v>
      </c>
      <c r="K257" s="54">
        <v>1824.31</v>
      </c>
      <c r="L257" s="64"/>
    </row>
    <row r="258" spans="1:12" x14ac:dyDescent="0.3">
      <c r="A258" s="24" t="s">
        <v>749</v>
      </c>
      <c r="B258" s="22" t="s">
        <v>341</v>
      </c>
      <c r="C258" s="23"/>
      <c r="D258" s="23"/>
      <c r="E258" s="23"/>
      <c r="F258" s="23"/>
      <c r="G258" s="25" t="s">
        <v>750</v>
      </c>
      <c r="H258" s="54">
        <v>1733.7</v>
      </c>
      <c r="I258" s="54">
        <v>0</v>
      </c>
      <c r="J258" s="54">
        <v>0</v>
      </c>
      <c r="K258" s="54">
        <v>1733.7</v>
      </c>
      <c r="L258" s="64"/>
    </row>
    <row r="259" spans="1:12" x14ac:dyDescent="0.3">
      <c r="A259" s="26" t="s">
        <v>341</v>
      </c>
      <c r="B259" s="22" t="s">
        <v>341</v>
      </c>
      <c r="C259" s="23"/>
      <c r="D259" s="23"/>
      <c r="E259" s="23"/>
      <c r="F259" s="23"/>
      <c r="G259" s="27" t="s">
        <v>341</v>
      </c>
      <c r="H259" s="53"/>
      <c r="I259" s="53"/>
      <c r="J259" s="53"/>
      <c r="K259" s="53"/>
      <c r="L259" s="65"/>
    </row>
    <row r="260" spans="1:12" x14ac:dyDescent="0.3">
      <c r="A260" s="18" t="s">
        <v>751</v>
      </c>
      <c r="B260" s="22" t="s">
        <v>341</v>
      </c>
      <c r="C260" s="23"/>
      <c r="D260" s="23"/>
      <c r="E260" s="23"/>
      <c r="F260" s="19" t="s">
        <v>752</v>
      </c>
      <c r="G260" s="20"/>
      <c r="H260" s="52">
        <v>14120.6</v>
      </c>
      <c r="I260" s="52">
        <v>0</v>
      </c>
      <c r="J260" s="52">
        <v>0</v>
      </c>
      <c r="K260" s="52">
        <v>14120.6</v>
      </c>
      <c r="L260" s="69">
        <f>I260-J260</f>
        <v>0</v>
      </c>
    </row>
    <row r="261" spans="1:12" x14ac:dyDescent="0.3">
      <c r="A261" s="24" t="s">
        <v>755</v>
      </c>
      <c r="B261" s="22" t="s">
        <v>341</v>
      </c>
      <c r="C261" s="23"/>
      <c r="D261" s="23"/>
      <c r="E261" s="23"/>
      <c r="F261" s="23"/>
      <c r="G261" s="25" t="s">
        <v>756</v>
      </c>
      <c r="H261" s="54">
        <v>11857</v>
      </c>
      <c r="I261" s="54">
        <v>0</v>
      </c>
      <c r="J261" s="54">
        <v>0</v>
      </c>
      <c r="K261" s="54">
        <v>11857</v>
      </c>
      <c r="L261" s="64"/>
    </row>
    <row r="262" spans="1:12" x14ac:dyDescent="0.3">
      <c r="A262" s="24" t="s">
        <v>757</v>
      </c>
      <c r="B262" s="22" t="s">
        <v>341</v>
      </c>
      <c r="C262" s="23"/>
      <c r="D262" s="23"/>
      <c r="E262" s="23"/>
      <c r="F262" s="23"/>
      <c r="G262" s="25" t="s">
        <v>758</v>
      </c>
      <c r="H262" s="54">
        <v>2263.6</v>
      </c>
      <c r="I262" s="54">
        <v>0</v>
      </c>
      <c r="J262" s="54">
        <v>0</v>
      </c>
      <c r="K262" s="54">
        <v>2263.6</v>
      </c>
      <c r="L262" s="64"/>
    </row>
    <row r="263" spans="1:12" x14ac:dyDescent="0.3">
      <c r="A263" s="26" t="s">
        <v>341</v>
      </c>
      <c r="B263" s="22" t="s">
        <v>341</v>
      </c>
      <c r="C263" s="23"/>
      <c r="D263" s="23"/>
      <c r="E263" s="23"/>
      <c r="F263" s="23"/>
      <c r="G263" s="27" t="s">
        <v>341</v>
      </c>
      <c r="H263" s="53"/>
      <c r="I263" s="53"/>
      <c r="J263" s="53"/>
      <c r="K263" s="53"/>
      <c r="L263" s="65"/>
    </row>
    <row r="264" spans="1:12" x14ac:dyDescent="0.3">
      <c r="A264" s="18" t="s">
        <v>761</v>
      </c>
      <c r="B264" s="21" t="s">
        <v>341</v>
      </c>
      <c r="C264" s="19" t="s">
        <v>762</v>
      </c>
      <c r="D264" s="20"/>
      <c r="E264" s="20"/>
      <c r="F264" s="20"/>
      <c r="G264" s="20"/>
      <c r="H264" s="52">
        <v>189041.69</v>
      </c>
      <c r="I264" s="52">
        <v>32754.09</v>
      </c>
      <c r="J264" s="52">
        <v>0</v>
      </c>
      <c r="K264" s="52">
        <v>221795.78</v>
      </c>
      <c r="L264" s="69">
        <f>I264-J264</f>
        <v>32754.09</v>
      </c>
    </row>
    <row r="265" spans="1:12" x14ac:dyDescent="0.3">
      <c r="A265" s="18" t="s">
        <v>763</v>
      </c>
      <c r="B265" s="22" t="s">
        <v>341</v>
      </c>
      <c r="C265" s="23"/>
      <c r="D265" s="19" t="s">
        <v>762</v>
      </c>
      <c r="E265" s="20"/>
      <c r="F265" s="20"/>
      <c r="G265" s="20"/>
      <c r="H265" s="52">
        <v>189041.69</v>
      </c>
      <c r="I265" s="52">
        <v>32754.09</v>
      </c>
      <c r="J265" s="52">
        <v>0</v>
      </c>
      <c r="K265" s="52">
        <v>221795.78</v>
      </c>
      <c r="L265" s="63"/>
    </row>
    <row r="266" spans="1:12" x14ac:dyDescent="0.3">
      <c r="A266" s="18" t="s">
        <v>764</v>
      </c>
      <c r="B266" s="22" t="s">
        <v>341</v>
      </c>
      <c r="C266" s="23"/>
      <c r="D266" s="23"/>
      <c r="E266" s="19" t="s">
        <v>762</v>
      </c>
      <c r="F266" s="20"/>
      <c r="G266" s="20"/>
      <c r="H266" s="52">
        <v>189041.69</v>
      </c>
      <c r="I266" s="52">
        <v>32754.09</v>
      </c>
      <c r="J266" s="52">
        <v>0</v>
      </c>
      <c r="K266" s="52">
        <v>221795.78</v>
      </c>
      <c r="L266" s="63"/>
    </row>
    <row r="267" spans="1:12" x14ac:dyDescent="0.3">
      <c r="A267" s="18" t="s">
        <v>765</v>
      </c>
      <c r="B267" s="22" t="s">
        <v>341</v>
      </c>
      <c r="C267" s="23"/>
      <c r="D267" s="23"/>
      <c r="E267" s="23"/>
      <c r="F267" s="19" t="s">
        <v>766</v>
      </c>
      <c r="G267" s="20"/>
      <c r="H267" s="52">
        <v>147358.70000000001</v>
      </c>
      <c r="I267" s="52">
        <v>26253.040000000001</v>
      </c>
      <c r="J267" s="52">
        <v>0</v>
      </c>
      <c r="K267" s="52">
        <v>173611.74</v>
      </c>
      <c r="L267" s="69">
        <f>I267-J267</f>
        <v>26253.040000000001</v>
      </c>
    </row>
    <row r="268" spans="1:12" x14ac:dyDescent="0.3">
      <c r="A268" s="24" t="s">
        <v>767</v>
      </c>
      <c r="B268" s="22" t="s">
        <v>341</v>
      </c>
      <c r="C268" s="23"/>
      <c r="D268" s="23"/>
      <c r="E268" s="23"/>
      <c r="F268" s="23"/>
      <c r="G268" s="25" t="s">
        <v>768</v>
      </c>
      <c r="H268" s="54">
        <v>211.3</v>
      </c>
      <c r="I268" s="54">
        <v>0</v>
      </c>
      <c r="J268" s="54">
        <v>0</v>
      </c>
      <c r="K268" s="54">
        <v>211.3</v>
      </c>
      <c r="L268" s="64"/>
    </row>
    <row r="269" spans="1:12" x14ac:dyDescent="0.3">
      <c r="A269" s="24" t="s">
        <v>769</v>
      </c>
      <c r="B269" s="22" t="s">
        <v>341</v>
      </c>
      <c r="C269" s="23"/>
      <c r="D269" s="23"/>
      <c r="E269" s="23"/>
      <c r="F269" s="23"/>
      <c r="G269" s="25" t="s">
        <v>770</v>
      </c>
      <c r="H269" s="54">
        <v>60280.9</v>
      </c>
      <c r="I269" s="54">
        <v>20115.3</v>
      </c>
      <c r="J269" s="54">
        <v>0</v>
      </c>
      <c r="K269" s="54">
        <v>80396.2</v>
      </c>
      <c r="L269" s="64"/>
    </row>
    <row r="270" spans="1:12" x14ac:dyDescent="0.3">
      <c r="A270" s="24" t="s">
        <v>771</v>
      </c>
      <c r="B270" s="22" t="s">
        <v>341</v>
      </c>
      <c r="C270" s="23"/>
      <c r="D270" s="23"/>
      <c r="E270" s="23"/>
      <c r="F270" s="23"/>
      <c r="G270" s="25" t="s">
        <v>772</v>
      </c>
      <c r="H270" s="54">
        <v>3800</v>
      </c>
      <c r="I270" s="54">
        <v>3450.01</v>
      </c>
      <c r="J270" s="54">
        <v>0</v>
      </c>
      <c r="K270" s="54">
        <v>7250.01</v>
      </c>
      <c r="L270" s="64"/>
    </row>
    <row r="271" spans="1:12" x14ac:dyDescent="0.3">
      <c r="A271" s="24" t="s">
        <v>773</v>
      </c>
      <c r="B271" s="22" t="s">
        <v>341</v>
      </c>
      <c r="C271" s="23"/>
      <c r="D271" s="23"/>
      <c r="E271" s="23"/>
      <c r="F271" s="23"/>
      <c r="G271" s="25" t="s">
        <v>774</v>
      </c>
      <c r="H271" s="54">
        <v>1260.26</v>
      </c>
      <c r="I271" s="54">
        <v>0</v>
      </c>
      <c r="J271" s="54">
        <v>0</v>
      </c>
      <c r="K271" s="54">
        <v>1260.26</v>
      </c>
      <c r="L271" s="64"/>
    </row>
    <row r="272" spans="1:12" x14ac:dyDescent="0.3">
      <c r="A272" s="24" t="s">
        <v>775</v>
      </c>
      <c r="B272" s="22" t="s">
        <v>341</v>
      </c>
      <c r="C272" s="23"/>
      <c r="D272" s="23"/>
      <c r="E272" s="23"/>
      <c r="F272" s="23"/>
      <c r="G272" s="25" t="s">
        <v>776</v>
      </c>
      <c r="H272" s="54">
        <v>16602.900000000001</v>
      </c>
      <c r="I272" s="54">
        <v>2687.73</v>
      </c>
      <c r="J272" s="54">
        <v>0</v>
      </c>
      <c r="K272" s="54">
        <v>19290.63</v>
      </c>
      <c r="L272" s="64"/>
    </row>
    <row r="273" spans="1:12" x14ac:dyDescent="0.3">
      <c r="A273" s="24" t="s">
        <v>777</v>
      </c>
      <c r="B273" s="22" t="s">
        <v>341</v>
      </c>
      <c r="C273" s="23"/>
      <c r="D273" s="23"/>
      <c r="E273" s="23"/>
      <c r="F273" s="23"/>
      <c r="G273" s="25" t="s">
        <v>778</v>
      </c>
      <c r="H273" s="54">
        <v>14846.66</v>
      </c>
      <c r="I273" s="54">
        <v>0</v>
      </c>
      <c r="J273" s="54">
        <v>0</v>
      </c>
      <c r="K273" s="54">
        <v>14846.66</v>
      </c>
      <c r="L273" s="64"/>
    </row>
    <row r="274" spans="1:12" x14ac:dyDescent="0.3">
      <c r="A274" s="24" t="s">
        <v>779</v>
      </c>
      <c r="B274" s="22" t="s">
        <v>341</v>
      </c>
      <c r="C274" s="23"/>
      <c r="D274" s="23"/>
      <c r="E274" s="23"/>
      <c r="F274" s="23"/>
      <c r="G274" s="25" t="s">
        <v>780</v>
      </c>
      <c r="H274" s="54">
        <v>48507.18</v>
      </c>
      <c r="I274" s="54">
        <v>0</v>
      </c>
      <c r="J274" s="54">
        <v>0</v>
      </c>
      <c r="K274" s="54">
        <v>48507.18</v>
      </c>
      <c r="L274" s="64"/>
    </row>
    <row r="275" spans="1:12" x14ac:dyDescent="0.3">
      <c r="A275" s="24" t="s">
        <v>781</v>
      </c>
      <c r="B275" s="22" t="s">
        <v>341</v>
      </c>
      <c r="C275" s="23"/>
      <c r="D275" s="23"/>
      <c r="E275" s="23"/>
      <c r="F275" s="23"/>
      <c r="G275" s="25" t="s">
        <v>782</v>
      </c>
      <c r="H275" s="54">
        <v>1800</v>
      </c>
      <c r="I275" s="54">
        <v>0</v>
      </c>
      <c r="J275" s="54">
        <v>0</v>
      </c>
      <c r="K275" s="54">
        <v>1800</v>
      </c>
      <c r="L275" s="64"/>
    </row>
    <row r="276" spans="1:12" x14ac:dyDescent="0.3">
      <c r="A276" s="24" t="s">
        <v>783</v>
      </c>
      <c r="B276" s="22" t="s">
        <v>341</v>
      </c>
      <c r="C276" s="23"/>
      <c r="D276" s="23"/>
      <c r="E276" s="23"/>
      <c r="F276" s="23"/>
      <c r="G276" s="25" t="s">
        <v>784</v>
      </c>
      <c r="H276" s="54">
        <v>49.5</v>
      </c>
      <c r="I276" s="54">
        <v>0</v>
      </c>
      <c r="J276" s="54">
        <v>0</v>
      </c>
      <c r="K276" s="54">
        <v>49.5</v>
      </c>
      <c r="L276" s="64"/>
    </row>
    <row r="277" spans="1:12" x14ac:dyDescent="0.3">
      <c r="A277" s="26" t="s">
        <v>341</v>
      </c>
      <c r="B277" s="22" t="s">
        <v>341</v>
      </c>
      <c r="C277" s="23"/>
      <c r="D277" s="23"/>
      <c r="E277" s="23"/>
      <c r="F277" s="23"/>
      <c r="G277" s="27" t="s">
        <v>341</v>
      </c>
      <c r="H277" s="53"/>
      <c r="I277" s="53"/>
      <c r="J277" s="53"/>
      <c r="K277" s="53"/>
      <c r="L277" s="65"/>
    </row>
    <row r="278" spans="1:12" x14ac:dyDescent="0.3">
      <c r="A278" s="18" t="s">
        <v>785</v>
      </c>
      <c r="B278" s="22" t="s">
        <v>341</v>
      </c>
      <c r="C278" s="23"/>
      <c r="D278" s="23"/>
      <c r="E278" s="23"/>
      <c r="F278" s="19" t="s">
        <v>786</v>
      </c>
      <c r="G278" s="20"/>
      <c r="H278" s="52">
        <v>8058.84</v>
      </c>
      <c r="I278" s="52">
        <v>2706.39</v>
      </c>
      <c r="J278" s="52">
        <v>0</v>
      </c>
      <c r="K278" s="52">
        <v>10765.23</v>
      </c>
      <c r="L278" s="69">
        <f>I278-J278</f>
        <v>2706.39</v>
      </c>
    </row>
    <row r="279" spans="1:12" x14ac:dyDescent="0.3">
      <c r="A279" s="24" t="s">
        <v>787</v>
      </c>
      <c r="B279" s="22" t="s">
        <v>341</v>
      </c>
      <c r="C279" s="23"/>
      <c r="D279" s="23"/>
      <c r="E279" s="23"/>
      <c r="F279" s="23"/>
      <c r="G279" s="25" t="s">
        <v>788</v>
      </c>
      <c r="H279" s="54">
        <v>8058.84</v>
      </c>
      <c r="I279" s="54">
        <v>2706.39</v>
      </c>
      <c r="J279" s="54">
        <v>0</v>
      </c>
      <c r="K279" s="54">
        <v>10765.23</v>
      </c>
      <c r="L279" s="64"/>
    </row>
    <row r="280" spans="1:12" x14ac:dyDescent="0.3">
      <c r="A280" s="26" t="s">
        <v>341</v>
      </c>
      <c r="B280" s="22" t="s">
        <v>341</v>
      </c>
      <c r="C280" s="23"/>
      <c r="D280" s="23"/>
      <c r="E280" s="23"/>
      <c r="F280" s="23"/>
      <c r="G280" s="27" t="s">
        <v>341</v>
      </c>
      <c r="H280" s="53"/>
      <c r="I280" s="53"/>
      <c r="J280" s="53"/>
      <c r="K280" s="53"/>
      <c r="L280" s="65"/>
    </row>
    <row r="281" spans="1:12" x14ac:dyDescent="0.3">
      <c r="A281" s="18" t="s">
        <v>789</v>
      </c>
      <c r="B281" s="22" t="s">
        <v>341</v>
      </c>
      <c r="C281" s="23"/>
      <c r="D281" s="23"/>
      <c r="E281" s="23"/>
      <c r="F281" s="19" t="s">
        <v>790</v>
      </c>
      <c r="G281" s="20"/>
      <c r="H281" s="52">
        <v>6931.71</v>
      </c>
      <c r="I281" s="52">
        <v>2285.1799999999998</v>
      </c>
      <c r="J281" s="52">
        <v>0</v>
      </c>
      <c r="K281" s="52">
        <v>9216.89</v>
      </c>
      <c r="L281" s="69">
        <f>I281-J281</f>
        <v>2285.1799999999998</v>
      </c>
    </row>
    <row r="282" spans="1:12" x14ac:dyDescent="0.3">
      <c r="A282" s="24" t="s">
        <v>791</v>
      </c>
      <c r="B282" s="22" t="s">
        <v>341</v>
      </c>
      <c r="C282" s="23"/>
      <c r="D282" s="23"/>
      <c r="E282" s="23"/>
      <c r="F282" s="23"/>
      <c r="G282" s="25" t="s">
        <v>792</v>
      </c>
      <c r="H282" s="54">
        <v>6931.71</v>
      </c>
      <c r="I282" s="54">
        <v>2285.1799999999998</v>
      </c>
      <c r="J282" s="54">
        <v>0</v>
      </c>
      <c r="K282" s="54">
        <v>9216.89</v>
      </c>
      <c r="L282" s="64"/>
    </row>
    <row r="283" spans="1:12" x14ac:dyDescent="0.3">
      <c r="A283" s="26" t="s">
        <v>341</v>
      </c>
      <c r="B283" s="22" t="s">
        <v>341</v>
      </c>
      <c r="C283" s="23"/>
      <c r="D283" s="23"/>
      <c r="E283" s="23"/>
      <c r="F283" s="23"/>
      <c r="G283" s="27" t="s">
        <v>341</v>
      </c>
      <c r="H283" s="53"/>
      <c r="I283" s="53"/>
      <c r="J283" s="53"/>
      <c r="K283" s="53"/>
      <c r="L283" s="65"/>
    </row>
    <row r="284" spans="1:12" x14ac:dyDescent="0.3">
      <c r="A284" s="18" t="s">
        <v>796</v>
      </c>
      <c r="B284" s="22" t="s">
        <v>341</v>
      </c>
      <c r="C284" s="23"/>
      <c r="D284" s="23"/>
      <c r="E284" s="23"/>
      <c r="F284" s="19" t="s">
        <v>752</v>
      </c>
      <c r="G284" s="20"/>
      <c r="H284" s="52">
        <v>26692.44</v>
      </c>
      <c r="I284" s="52">
        <v>1509.48</v>
      </c>
      <c r="J284" s="52">
        <v>0</v>
      </c>
      <c r="K284" s="52">
        <v>28201.919999999998</v>
      </c>
      <c r="L284" s="69">
        <f>I284-J284</f>
        <v>1509.48</v>
      </c>
    </row>
    <row r="285" spans="1:12" x14ac:dyDescent="0.3">
      <c r="A285" s="24" t="s">
        <v>797</v>
      </c>
      <c r="B285" s="22" t="s">
        <v>341</v>
      </c>
      <c r="C285" s="23"/>
      <c r="D285" s="23"/>
      <c r="E285" s="23"/>
      <c r="F285" s="23"/>
      <c r="G285" s="25" t="s">
        <v>754</v>
      </c>
      <c r="H285" s="54">
        <v>1130</v>
      </c>
      <c r="I285" s="54">
        <v>1047</v>
      </c>
      <c r="J285" s="54">
        <v>0</v>
      </c>
      <c r="K285" s="54">
        <v>2177</v>
      </c>
      <c r="L285" s="64"/>
    </row>
    <row r="286" spans="1:12" x14ac:dyDescent="0.3">
      <c r="A286" s="24" t="s">
        <v>802</v>
      </c>
      <c r="B286" s="22" t="s">
        <v>341</v>
      </c>
      <c r="C286" s="23"/>
      <c r="D286" s="23"/>
      <c r="E286" s="23"/>
      <c r="F286" s="23"/>
      <c r="G286" s="25" t="s">
        <v>756</v>
      </c>
      <c r="H286" s="54">
        <v>25562.44</v>
      </c>
      <c r="I286" s="54">
        <v>462.48</v>
      </c>
      <c r="J286" s="54">
        <v>0</v>
      </c>
      <c r="K286" s="54">
        <v>26024.92</v>
      </c>
      <c r="L286" s="64"/>
    </row>
    <row r="287" spans="1:12" x14ac:dyDescent="0.3">
      <c r="A287" s="26" t="s">
        <v>341</v>
      </c>
      <c r="B287" s="22" t="s">
        <v>341</v>
      </c>
      <c r="C287" s="23"/>
      <c r="D287" s="23"/>
      <c r="E287" s="23"/>
      <c r="F287" s="23"/>
      <c r="G287" s="27" t="s">
        <v>341</v>
      </c>
      <c r="H287" s="53"/>
      <c r="I287" s="53"/>
      <c r="J287" s="53"/>
      <c r="K287" s="53"/>
      <c r="L287" s="65"/>
    </row>
    <row r="288" spans="1:12" x14ac:dyDescent="0.3">
      <c r="A288" s="18" t="s">
        <v>803</v>
      </c>
      <c r="B288" s="21" t="s">
        <v>341</v>
      </c>
      <c r="C288" s="19" t="s">
        <v>804</v>
      </c>
      <c r="D288" s="20"/>
      <c r="E288" s="20"/>
      <c r="F288" s="20"/>
      <c r="G288" s="20"/>
      <c r="H288" s="52">
        <v>30007.279999999999</v>
      </c>
      <c r="I288" s="52">
        <v>2104.85</v>
      </c>
      <c r="J288" s="52">
        <v>0.02</v>
      </c>
      <c r="K288" s="52">
        <v>32112.11</v>
      </c>
      <c r="L288" s="69">
        <f>I288-J288</f>
        <v>2104.83</v>
      </c>
    </row>
    <row r="289" spans="1:12" x14ac:dyDescent="0.3">
      <c r="A289" s="18" t="s">
        <v>805</v>
      </c>
      <c r="B289" s="22" t="s">
        <v>341</v>
      </c>
      <c r="C289" s="23"/>
      <c r="D289" s="19" t="s">
        <v>804</v>
      </c>
      <c r="E289" s="20"/>
      <c r="F289" s="20"/>
      <c r="G289" s="20"/>
      <c r="H289" s="52">
        <v>30007.279999999999</v>
      </c>
      <c r="I289" s="52">
        <v>2104.85</v>
      </c>
      <c r="J289" s="52">
        <v>0.02</v>
      </c>
      <c r="K289" s="52">
        <v>32112.11</v>
      </c>
      <c r="L289" s="63"/>
    </row>
    <row r="290" spans="1:12" x14ac:dyDescent="0.3">
      <c r="A290" s="18" t="s">
        <v>806</v>
      </c>
      <c r="B290" s="22" t="s">
        <v>341</v>
      </c>
      <c r="C290" s="23"/>
      <c r="D290" s="23"/>
      <c r="E290" s="19" t="s">
        <v>807</v>
      </c>
      <c r="F290" s="20"/>
      <c r="G290" s="20"/>
      <c r="H290" s="52">
        <v>30007.279999999999</v>
      </c>
      <c r="I290" s="52">
        <v>2104.85</v>
      </c>
      <c r="J290" s="52">
        <v>0.02</v>
      </c>
      <c r="K290" s="52">
        <v>32112.11</v>
      </c>
      <c r="L290" s="63"/>
    </row>
    <row r="291" spans="1:12" x14ac:dyDescent="0.3">
      <c r="A291" s="18" t="s">
        <v>808</v>
      </c>
      <c r="B291" s="22" t="s">
        <v>341</v>
      </c>
      <c r="C291" s="23"/>
      <c r="D291" s="23"/>
      <c r="E291" s="23"/>
      <c r="F291" s="19" t="s">
        <v>809</v>
      </c>
      <c r="G291" s="20"/>
      <c r="H291" s="52">
        <v>10744.55</v>
      </c>
      <c r="I291" s="52">
        <v>0</v>
      </c>
      <c r="J291" s="52">
        <v>0</v>
      </c>
      <c r="K291" s="52">
        <v>10744.55</v>
      </c>
      <c r="L291" s="69">
        <f>I291-J291</f>
        <v>0</v>
      </c>
    </row>
    <row r="292" spans="1:12" x14ac:dyDescent="0.3">
      <c r="A292" s="24" t="s">
        <v>810</v>
      </c>
      <c r="B292" s="22" t="s">
        <v>341</v>
      </c>
      <c r="C292" s="23"/>
      <c r="D292" s="23"/>
      <c r="E292" s="23"/>
      <c r="F292" s="23"/>
      <c r="G292" s="25" t="s">
        <v>811</v>
      </c>
      <c r="H292" s="54">
        <v>10744.55</v>
      </c>
      <c r="I292" s="54">
        <v>0</v>
      </c>
      <c r="J292" s="54">
        <v>0</v>
      </c>
      <c r="K292" s="54">
        <v>10744.55</v>
      </c>
      <c r="L292" s="64"/>
    </row>
    <row r="293" spans="1:12" x14ac:dyDescent="0.3">
      <c r="A293" s="26" t="s">
        <v>341</v>
      </c>
      <c r="B293" s="22" t="s">
        <v>341</v>
      </c>
      <c r="C293" s="23"/>
      <c r="D293" s="23"/>
      <c r="E293" s="23"/>
      <c r="F293" s="23"/>
      <c r="G293" s="27" t="s">
        <v>341</v>
      </c>
      <c r="H293" s="53"/>
      <c r="I293" s="53"/>
      <c r="J293" s="53"/>
      <c r="K293" s="53"/>
      <c r="L293" s="65"/>
    </row>
    <row r="294" spans="1:12" x14ac:dyDescent="0.3">
      <c r="A294" s="18" t="s">
        <v>812</v>
      </c>
      <c r="B294" s="22" t="s">
        <v>341</v>
      </c>
      <c r="C294" s="23"/>
      <c r="D294" s="23"/>
      <c r="E294" s="23"/>
      <c r="F294" s="19" t="s">
        <v>813</v>
      </c>
      <c r="G294" s="20"/>
      <c r="H294" s="52">
        <v>0</v>
      </c>
      <c r="I294" s="52">
        <v>1000</v>
      </c>
      <c r="J294" s="52">
        <v>0</v>
      </c>
      <c r="K294" s="52">
        <v>1000</v>
      </c>
      <c r="L294" s="69">
        <f>I294-J294</f>
        <v>1000</v>
      </c>
    </row>
    <row r="295" spans="1:12" x14ac:dyDescent="0.3">
      <c r="A295" s="24" t="s">
        <v>814</v>
      </c>
      <c r="B295" s="22" t="s">
        <v>341</v>
      </c>
      <c r="C295" s="23"/>
      <c r="D295" s="23"/>
      <c r="E295" s="23"/>
      <c r="F295" s="23"/>
      <c r="G295" s="25" t="s">
        <v>815</v>
      </c>
      <c r="H295" s="54">
        <v>0</v>
      </c>
      <c r="I295" s="54">
        <v>1000</v>
      </c>
      <c r="J295" s="54">
        <v>0</v>
      </c>
      <c r="K295" s="54">
        <v>1000</v>
      </c>
      <c r="L295" s="64"/>
    </row>
    <row r="296" spans="1:12" x14ac:dyDescent="0.3">
      <c r="A296" s="26" t="s">
        <v>341</v>
      </c>
      <c r="B296" s="22" t="s">
        <v>341</v>
      </c>
      <c r="C296" s="23"/>
      <c r="D296" s="23"/>
      <c r="E296" s="23"/>
      <c r="F296" s="23"/>
      <c r="G296" s="27" t="s">
        <v>341</v>
      </c>
      <c r="H296" s="53"/>
      <c r="I296" s="53"/>
      <c r="J296" s="53"/>
      <c r="K296" s="53"/>
      <c r="L296" s="65"/>
    </row>
    <row r="297" spans="1:12" x14ac:dyDescent="0.3">
      <c r="A297" s="18" t="s">
        <v>819</v>
      </c>
      <c r="B297" s="22" t="s">
        <v>341</v>
      </c>
      <c r="C297" s="23"/>
      <c r="D297" s="23"/>
      <c r="E297" s="23"/>
      <c r="F297" s="19" t="s">
        <v>752</v>
      </c>
      <c r="G297" s="20"/>
      <c r="H297" s="52">
        <v>19262.73</v>
      </c>
      <c r="I297" s="52">
        <v>1104.8499999999999</v>
      </c>
      <c r="J297" s="52">
        <v>0.02</v>
      </c>
      <c r="K297" s="52">
        <v>20367.560000000001</v>
      </c>
      <c r="L297" s="69">
        <f>I297-J297</f>
        <v>1104.83</v>
      </c>
    </row>
    <row r="298" spans="1:12" x14ac:dyDescent="0.3">
      <c r="A298" s="24" t="s">
        <v>820</v>
      </c>
      <c r="B298" s="22" t="s">
        <v>341</v>
      </c>
      <c r="C298" s="23"/>
      <c r="D298" s="23"/>
      <c r="E298" s="23"/>
      <c r="F298" s="23"/>
      <c r="G298" s="25" t="s">
        <v>768</v>
      </c>
      <c r="H298" s="54">
        <v>287.39999999999998</v>
      </c>
      <c r="I298" s="54">
        <v>0</v>
      </c>
      <c r="J298" s="54">
        <v>0</v>
      </c>
      <c r="K298" s="54">
        <v>287.39999999999998</v>
      </c>
      <c r="L298" s="64"/>
    </row>
    <row r="299" spans="1:12" x14ac:dyDescent="0.3">
      <c r="A299" s="24" t="s">
        <v>821</v>
      </c>
      <c r="B299" s="22" t="s">
        <v>341</v>
      </c>
      <c r="C299" s="23"/>
      <c r="D299" s="23"/>
      <c r="E299" s="23"/>
      <c r="F299" s="23"/>
      <c r="G299" s="25" t="s">
        <v>822</v>
      </c>
      <c r="H299" s="54">
        <v>548</v>
      </c>
      <c r="I299" s="54">
        <v>0</v>
      </c>
      <c r="J299" s="54">
        <v>0</v>
      </c>
      <c r="K299" s="54">
        <v>548</v>
      </c>
      <c r="L299" s="64"/>
    </row>
    <row r="300" spans="1:12" x14ac:dyDescent="0.3">
      <c r="A300" s="24" t="s">
        <v>823</v>
      </c>
      <c r="B300" s="22" t="s">
        <v>341</v>
      </c>
      <c r="C300" s="23"/>
      <c r="D300" s="23"/>
      <c r="E300" s="23"/>
      <c r="F300" s="23"/>
      <c r="G300" s="25" t="s">
        <v>710</v>
      </c>
      <c r="H300" s="54">
        <v>9232.81</v>
      </c>
      <c r="I300" s="54">
        <v>0</v>
      </c>
      <c r="J300" s="54">
        <v>0</v>
      </c>
      <c r="K300" s="54">
        <v>9232.81</v>
      </c>
      <c r="L300" s="64"/>
    </row>
    <row r="301" spans="1:12" x14ac:dyDescent="0.3">
      <c r="A301" s="24" t="s">
        <v>825</v>
      </c>
      <c r="B301" s="22" t="s">
        <v>341</v>
      </c>
      <c r="C301" s="23"/>
      <c r="D301" s="23"/>
      <c r="E301" s="23"/>
      <c r="F301" s="23"/>
      <c r="G301" s="25" t="s">
        <v>826</v>
      </c>
      <c r="H301" s="54">
        <v>9194.52</v>
      </c>
      <c r="I301" s="54">
        <v>1104.8499999999999</v>
      </c>
      <c r="J301" s="54">
        <v>0.02</v>
      </c>
      <c r="K301" s="54">
        <v>10299.35</v>
      </c>
      <c r="L301" s="64"/>
    </row>
    <row r="302" spans="1:12" x14ac:dyDescent="0.3">
      <c r="A302" s="18" t="s">
        <v>341</v>
      </c>
      <c r="B302" s="22" t="s">
        <v>341</v>
      </c>
      <c r="C302" s="23"/>
      <c r="D302" s="23"/>
      <c r="E302" s="19" t="s">
        <v>341</v>
      </c>
      <c r="F302" s="20"/>
      <c r="G302" s="20"/>
      <c r="H302" s="56"/>
      <c r="I302" s="56"/>
      <c r="J302" s="56"/>
      <c r="K302" s="56"/>
      <c r="L302" s="20"/>
    </row>
    <row r="303" spans="1:12" x14ac:dyDescent="0.3">
      <c r="A303" s="18" t="s">
        <v>827</v>
      </c>
      <c r="B303" s="21" t="s">
        <v>341</v>
      </c>
      <c r="C303" s="19" t="s">
        <v>828</v>
      </c>
      <c r="D303" s="20"/>
      <c r="E303" s="20"/>
      <c r="F303" s="20"/>
      <c r="G303" s="20"/>
      <c r="H303" s="52">
        <v>95352.73</v>
      </c>
      <c r="I303" s="52">
        <v>38035</v>
      </c>
      <c r="J303" s="52">
        <v>48.48</v>
      </c>
      <c r="K303" s="52">
        <v>133339.25</v>
      </c>
      <c r="L303" s="69">
        <f>I303-J303</f>
        <v>37986.519999999997</v>
      </c>
    </row>
    <row r="304" spans="1:12" x14ac:dyDescent="0.3">
      <c r="A304" s="18" t="s">
        <v>829</v>
      </c>
      <c r="B304" s="22" t="s">
        <v>341</v>
      </c>
      <c r="C304" s="23"/>
      <c r="D304" s="19" t="s">
        <v>828</v>
      </c>
      <c r="E304" s="20"/>
      <c r="F304" s="20"/>
      <c r="G304" s="20"/>
      <c r="H304" s="52">
        <v>95352.73</v>
      </c>
      <c r="I304" s="52">
        <v>38035</v>
      </c>
      <c r="J304" s="52">
        <v>48.48</v>
      </c>
      <c r="K304" s="52">
        <v>133339.25</v>
      </c>
      <c r="L304" s="63"/>
    </row>
    <row r="305" spans="1:12" x14ac:dyDescent="0.3">
      <c r="A305" s="18" t="s">
        <v>830</v>
      </c>
      <c r="B305" s="22" t="s">
        <v>341</v>
      </c>
      <c r="C305" s="23"/>
      <c r="D305" s="23"/>
      <c r="E305" s="19" t="s">
        <v>828</v>
      </c>
      <c r="F305" s="20"/>
      <c r="G305" s="20"/>
      <c r="H305" s="52">
        <v>95352.73</v>
      </c>
      <c r="I305" s="52">
        <v>38035</v>
      </c>
      <c r="J305" s="52">
        <v>48.48</v>
      </c>
      <c r="K305" s="52">
        <v>133339.25</v>
      </c>
      <c r="L305" s="63"/>
    </row>
    <row r="306" spans="1:12" x14ac:dyDescent="0.3">
      <c r="A306" s="18" t="s">
        <v>831</v>
      </c>
      <c r="B306" s="22" t="s">
        <v>341</v>
      </c>
      <c r="C306" s="23"/>
      <c r="D306" s="23"/>
      <c r="E306" s="23"/>
      <c r="F306" s="19" t="s">
        <v>813</v>
      </c>
      <c r="G306" s="20"/>
      <c r="H306" s="52">
        <v>48213.77</v>
      </c>
      <c r="I306" s="52">
        <v>22159.99</v>
      </c>
      <c r="J306" s="52">
        <v>0</v>
      </c>
      <c r="K306" s="52">
        <v>70373.759999999995</v>
      </c>
      <c r="L306" s="69">
        <f>I306-J306</f>
        <v>22159.99</v>
      </c>
    </row>
    <row r="307" spans="1:12" x14ac:dyDescent="0.3">
      <c r="A307" s="24" t="s">
        <v>832</v>
      </c>
      <c r="B307" s="22" t="s">
        <v>341</v>
      </c>
      <c r="C307" s="23"/>
      <c r="D307" s="23"/>
      <c r="E307" s="23"/>
      <c r="F307" s="23"/>
      <c r="G307" s="25" t="s">
        <v>833</v>
      </c>
      <c r="H307" s="54">
        <v>48213.77</v>
      </c>
      <c r="I307" s="54">
        <v>22159.99</v>
      </c>
      <c r="J307" s="54">
        <v>0</v>
      </c>
      <c r="K307" s="54">
        <v>70373.759999999995</v>
      </c>
      <c r="L307" s="64"/>
    </row>
    <row r="308" spans="1:12" x14ac:dyDescent="0.3">
      <c r="A308" s="26" t="s">
        <v>341</v>
      </c>
      <c r="B308" s="22" t="s">
        <v>341</v>
      </c>
      <c r="C308" s="23"/>
      <c r="D308" s="23"/>
      <c r="E308" s="23"/>
      <c r="F308" s="23"/>
      <c r="G308" s="27" t="s">
        <v>341</v>
      </c>
      <c r="H308" s="53"/>
      <c r="I308" s="53"/>
      <c r="J308" s="53"/>
      <c r="K308" s="53"/>
      <c r="L308" s="65"/>
    </row>
    <row r="309" spans="1:12" x14ac:dyDescent="0.3">
      <c r="A309" s="18" t="s">
        <v>834</v>
      </c>
      <c r="B309" s="22" t="s">
        <v>341</v>
      </c>
      <c r="C309" s="23"/>
      <c r="D309" s="23"/>
      <c r="E309" s="23"/>
      <c r="F309" s="19" t="s">
        <v>835</v>
      </c>
      <c r="G309" s="20"/>
      <c r="H309" s="52">
        <v>47138.96</v>
      </c>
      <c r="I309" s="52">
        <v>15875.01</v>
      </c>
      <c r="J309" s="52">
        <v>48.48</v>
      </c>
      <c r="K309" s="52">
        <v>62965.49</v>
      </c>
      <c r="L309" s="69">
        <f>I309-J309</f>
        <v>15826.53</v>
      </c>
    </row>
    <row r="310" spans="1:12" x14ac:dyDescent="0.3">
      <c r="A310" s="24" t="s">
        <v>836</v>
      </c>
      <c r="B310" s="22" t="s">
        <v>341</v>
      </c>
      <c r="C310" s="23"/>
      <c r="D310" s="23"/>
      <c r="E310" s="23"/>
      <c r="F310" s="23"/>
      <c r="G310" s="25" t="s">
        <v>837</v>
      </c>
      <c r="H310" s="54">
        <v>37588.21</v>
      </c>
      <c r="I310" s="54">
        <v>15875.01</v>
      </c>
      <c r="J310" s="54">
        <v>0</v>
      </c>
      <c r="K310" s="54">
        <v>53463.22</v>
      </c>
      <c r="L310" s="69">
        <f>I310-J310</f>
        <v>15875.01</v>
      </c>
    </row>
    <row r="311" spans="1:12" x14ac:dyDescent="0.3">
      <c r="A311" s="24" t="s">
        <v>838</v>
      </c>
      <c r="B311" s="22" t="s">
        <v>341</v>
      </c>
      <c r="C311" s="23"/>
      <c r="D311" s="23"/>
      <c r="E311" s="23"/>
      <c r="F311" s="23"/>
      <c r="G311" s="25" t="s">
        <v>839</v>
      </c>
      <c r="H311" s="54">
        <v>9550.75</v>
      </c>
      <c r="I311" s="54">
        <v>0</v>
      </c>
      <c r="J311" s="54">
        <v>48.48</v>
      </c>
      <c r="K311" s="54">
        <v>9502.27</v>
      </c>
      <c r="L311" s="69">
        <f>I311-J311</f>
        <v>-48.48</v>
      </c>
    </row>
    <row r="312" spans="1:12" x14ac:dyDescent="0.3">
      <c r="A312" s="26" t="s">
        <v>341</v>
      </c>
      <c r="B312" s="22" t="s">
        <v>341</v>
      </c>
      <c r="C312" s="23"/>
      <c r="D312" s="23"/>
      <c r="E312" s="23"/>
      <c r="F312" s="23"/>
      <c r="G312" s="27" t="s">
        <v>341</v>
      </c>
      <c r="H312" s="53"/>
      <c r="I312" s="53"/>
      <c r="J312" s="53"/>
      <c r="K312" s="53"/>
      <c r="L312" s="65"/>
    </row>
    <row r="313" spans="1:12" x14ac:dyDescent="0.3">
      <c r="A313" s="18" t="s">
        <v>844</v>
      </c>
      <c r="B313" s="21" t="s">
        <v>341</v>
      </c>
      <c r="C313" s="19" t="s">
        <v>845</v>
      </c>
      <c r="D313" s="20"/>
      <c r="E313" s="20"/>
      <c r="F313" s="20"/>
      <c r="G313" s="20"/>
      <c r="H313" s="52">
        <v>232246.97</v>
      </c>
      <c r="I313" s="52">
        <v>34025</v>
      </c>
      <c r="J313" s="52">
        <v>0</v>
      </c>
      <c r="K313" s="52">
        <v>266271.96999999997</v>
      </c>
      <c r="L313" s="69">
        <f>I313-J313</f>
        <v>34025</v>
      </c>
    </row>
    <row r="314" spans="1:12" x14ac:dyDescent="0.3">
      <c r="A314" s="18" t="s">
        <v>846</v>
      </c>
      <c r="B314" s="22" t="s">
        <v>341</v>
      </c>
      <c r="C314" s="23"/>
      <c r="D314" s="19" t="s">
        <v>845</v>
      </c>
      <c r="E314" s="20"/>
      <c r="F314" s="20"/>
      <c r="G314" s="20"/>
      <c r="H314" s="52">
        <v>232246.97</v>
      </c>
      <c r="I314" s="52">
        <v>34025</v>
      </c>
      <c r="J314" s="52">
        <v>0</v>
      </c>
      <c r="K314" s="52">
        <v>266271.96999999997</v>
      </c>
      <c r="L314" s="63"/>
    </row>
    <row r="315" spans="1:12" x14ac:dyDescent="0.3">
      <c r="A315" s="18" t="s">
        <v>847</v>
      </c>
      <c r="B315" s="22" t="s">
        <v>341</v>
      </c>
      <c r="C315" s="23"/>
      <c r="D315" s="23"/>
      <c r="E315" s="19" t="s">
        <v>845</v>
      </c>
      <c r="F315" s="20"/>
      <c r="G315" s="20"/>
      <c r="H315" s="52">
        <v>232246.97</v>
      </c>
      <c r="I315" s="52">
        <v>34025</v>
      </c>
      <c r="J315" s="52">
        <v>0</v>
      </c>
      <c r="K315" s="52">
        <v>266271.96999999997</v>
      </c>
      <c r="L315" s="63"/>
    </row>
    <row r="316" spans="1:12" x14ac:dyDescent="0.3">
      <c r="A316" s="18" t="s">
        <v>848</v>
      </c>
      <c r="B316" s="22" t="s">
        <v>341</v>
      </c>
      <c r="C316" s="23"/>
      <c r="D316" s="23"/>
      <c r="E316" s="23"/>
      <c r="F316" s="19" t="s">
        <v>849</v>
      </c>
      <c r="G316" s="20"/>
      <c r="H316" s="52">
        <v>5566</v>
      </c>
      <c r="I316" s="52">
        <v>8500</v>
      </c>
      <c r="J316" s="52">
        <v>0</v>
      </c>
      <c r="K316" s="52">
        <v>14066</v>
      </c>
      <c r="L316" s="69">
        <f>I316-J316</f>
        <v>8500</v>
      </c>
    </row>
    <row r="317" spans="1:12" x14ac:dyDescent="0.3">
      <c r="A317" s="24" t="s">
        <v>850</v>
      </c>
      <c r="B317" s="22" t="s">
        <v>341</v>
      </c>
      <c r="C317" s="23"/>
      <c r="D317" s="23"/>
      <c r="E317" s="23"/>
      <c r="F317" s="23"/>
      <c r="G317" s="25" t="s">
        <v>851</v>
      </c>
      <c r="H317" s="54">
        <v>5566</v>
      </c>
      <c r="I317" s="54">
        <v>8500</v>
      </c>
      <c r="J317" s="54">
        <v>0</v>
      </c>
      <c r="K317" s="54">
        <v>14066</v>
      </c>
      <c r="L317" s="64"/>
    </row>
    <row r="318" spans="1:12" x14ac:dyDescent="0.3">
      <c r="A318" s="26" t="s">
        <v>341</v>
      </c>
      <c r="B318" s="22" t="s">
        <v>341</v>
      </c>
      <c r="C318" s="23"/>
      <c r="D318" s="23"/>
      <c r="E318" s="23"/>
      <c r="F318" s="23"/>
      <c r="G318" s="27" t="s">
        <v>341</v>
      </c>
      <c r="H318" s="53"/>
      <c r="I318" s="53"/>
      <c r="J318" s="53"/>
      <c r="K318" s="53"/>
      <c r="L318" s="65"/>
    </row>
    <row r="319" spans="1:12" x14ac:dyDescent="0.3">
      <c r="A319" s="18" t="s">
        <v>852</v>
      </c>
      <c r="B319" s="22" t="s">
        <v>341</v>
      </c>
      <c r="C319" s="23"/>
      <c r="D319" s="23"/>
      <c r="E319" s="23"/>
      <c r="F319" s="19" t="s">
        <v>853</v>
      </c>
      <c r="G319" s="20"/>
      <c r="H319" s="52">
        <v>17703.02</v>
      </c>
      <c r="I319" s="52">
        <v>4840</v>
      </c>
      <c r="J319" s="52">
        <v>0</v>
      </c>
      <c r="K319" s="52">
        <v>22543.02</v>
      </c>
      <c r="L319" s="69">
        <f>I319-J319</f>
        <v>4840</v>
      </c>
    </row>
    <row r="320" spans="1:12" x14ac:dyDescent="0.3">
      <c r="A320" s="24" t="s">
        <v>854</v>
      </c>
      <c r="B320" s="22" t="s">
        <v>341</v>
      </c>
      <c r="C320" s="23"/>
      <c r="D320" s="23"/>
      <c r="E320" s="23"/>
      <c r="F320" s="23"/>
      <c r="G320" s="25" t="s">
        <v>855</v>
      </c>
      <c r="H320" s="54">
        <v>17703.02</v>
      </c>
      <c r="I320" s="54">
        <v>4840</v>
      </c>
      <c r="J320" s="54">
        <v>0</v>
      </c>
      <c r="K320" s="54">
        <v>22543.02</v>
      </c>
      <c r="L320" s="64"/>
    </row>
    <row r="321" spans="1:12" x14ac:dyDescent="0.3">
      <c r="A321" s="26" t="s">
        <v>341</v>
      </c>
      <c r="B321" s="22" t="s">
        <v>341</v>
      </c>
      <c r="C321" s="23"/>
      <c r="D321" s="23"/>
      <c r="E321" s="23"/>
      <c r="F321" s="23"/>
      <c r="G321" s="27" t="s">
        <v>341</v>
      </c>
      <c r="H321" s="53"/>
      <c r="I321" s="53"/>
      <c r="J321" s="53"/>
      <c r="K321" s="53"/>
      <c r="L321" s="65"/>
    </row>
    <row r="322" spans="1:12" x14ac:dyDescent="0.3">
      <c r="A322" s="18" t="s">
        <v>862</v>
      </c>
      <c r="B322" s="22" t="s">
        <v>341</v>
      </c>
      <c r="C322" s="23"/>
      <c r="D322" s="23"/>
      <c r="E322" s="23"/>
      <c r="F322" s="19" t="s">
        <v>863</v>
      </c>
      <c r="G322" s="20"/>
      <c r="H322" s="52">
        <v>154356.35999999999</v>
      </c>
      <c r="I322" s="52">
        <v>9450</v>
      </c>
      <c r="J322" s="52">
        <v>0</v>
      </c>
      <c r="K322" s="52">
        <v>163806.35999999999</v>
      </c>
      <c r="L322" s="69">
        <f t="shared" ref="L322:L329" si="1">I322-J322</f>
        <v>9450</v>
      </c>
    </row>
    <row r="323" spans="1:12" x14ac:dyDescent="0.3">
      <c r="A323" s="24" t="s">
        <v>864</v>
      </c>
      <c r="B323" s="22" t="s">
        <v>341</v>
      </c>
      <c r="C323" s="23"/>
      <c r="D323" s="23"/>
      <c r="E323" s="23"/>
      <c r="F323" s="23"/>
      <c r="G323" s="25" t="s">
        <v>865</v>
      </c>
      <c r="H323" s="54">
        <v>7635.06</v>
      </c>
      <c r="I323" s="54">
        <v>0</v>
      </c>
      <c r="J323" s="54">
        <v>0</v>
      </c>
      <c r="K323" s="54">
        <v>7635.06</v>
      </c>
      <c r="L323" s="69">
        <f t="shared" si="1"/>
        <v>0</v>
      </c>
    </row>
    <row r="324" spans="1:12" x14ac:dyDescent="0.3">
      <c r="A324" s="24" t="s">
        <v>866</v>
      </c>
      <c r="B324" s="22" t="s">
        <v>341</v>
      </c>
      <c r="C324" s="23"/>
      <c r="D324" s="23"/>
      <c r="E324" s="23"/>
      <c r="F324" s="23"/>
      <c r="G324" s="25" t="s">
        <v>768</v>
      </c>
      <c r="H324" s="54">
        <v>5498.02</v>
      </c>
      <c r="I324" s="54">
        <v>0</v>
      </c>
      <c r="J324" s="54">
        <v>0</v>
      </c>
      <c r="K324" s="54">
        <v>5498.02</v>
      </c>
      <c r="L324" s="69">
        <f t="shared" si="1"/>
        <v>0</v>
      </c>
    </row>
    <row r="325" spans="1:12" x14ac:dyDescent="0.3">
      <c r="A325" s="24" t="s">
        <v>867</v>
      </c>
      <c r="B325" s="22" t="s">
        <v>341</v>
      </c>
      <c r="C325" s="23"/>
      <c r="D325" s="23"/>
      <c r="E325" s="23"/>
      <c r="F325" s="23"/>
      <c r="G325" s="25" t="s">
        <v>868</v>
      </c>
      <c r="H325" s="54">
        <v>123833.7</v>
      </c>
      <c r="I325" s="54">
        <v>0</v>
      </c>
      <c r="J325" s="54">
        <v>0</v>
      </c>
      <c r="K325" s="54">
        <v>123833.7</v>
      </c>
      <c r="L325" s="69">
        <f t="shared" si="1"/>
        <v>0</v>
      </c>
    </row>
    <row r="326" spans="1:12" x14ac:dyDescent="0.3">
      <c r="A326" s="24" t="s">
        <v>869</v>
      </c>
      <c r="B326" s="22" t="s">
        <v>341</v>
      </c>
      <c r="C326" s="23"/>
      <c r="D326" s="23"/>
      <c r="E326" s="23"/>
      <c r="F326" s="23"/>
      <c r="G326" s="25" t="s">
        <v>870</v>
      </c>
      <c r="H326" s="54">
        <v>9645.2999999999993</v>
      </c>
      <c r="I326" s="54">
        <v>0</v>
      </c>
      <c r="J326" s="54">
        <v>0</v>
      </c>
      <c r="K326" s="54">
        <v>9645.2999999999993</v>
      </c>
      <c r="L326" s="69">
        <f t="shared" si="1"/>
        <v>0</v>
      </c>
    </row>
    <row r="327" spans="1:12" x14ac:dyDescent="0.3">
      <c r="A327" s="24" t="s">
        <v>871</v>
      </c>
      <c r="B327" s="22" t="s">
        <v>341</v>
      </c>
      <c r="C327" s="23"/>
      <c r="D327" s="23"/>
      <c r="E327" s="23"/>
      <c r="F327" s="23"/>
      <c r="G327" s="25" t="s">
        <v>872</v>
      </c>
      <c r="H327" s="54">
        <v>2283.4</v>
      </c>
      <c r="I327" s="54">
        <v>0</v>
      </c>
      <c r="J327" s="54">
        <v>0</v>
      </c>
      <c r="K327" s="54">
        <v>2283.4</v>
      </c>
      <c r="L327" s="69">
        <f t="shared" si="1"/>
        <v>0</v>
      </c>
    </row>
    <row r="328" spans="1:12" x14ac:dyDescent="0.3">
      <c r="A328" s="24" t="s">
        <v>873</v>
      </c>
      <c r="B328" s="22" t="s">
        <v>341</v>
      </c>
      <c r="C328" s="23"/>
      <c r="D328" s="23"/>
      <c r="E328" s="23"/>
      <c r="F328" s="23"/>
      <c r="G328" s="25" t="s">
        <v>874</v>
      </c>
      <c r="H328" s="54">
        <v>3150</v>
      </c>
      <c r="I328" s="54">
        <v>9450</v>
      </c>
      <c r="J328" s="54">
        <v>0</v>
      </c>
      <c r="K328" s="54">
        <v>12600</v>
      </c>
      <c r="L328" s="69">
        <f t="shared" si="1"/>
        <v>9450</v>
      </c>
    </row>
    <row r="329" spans="1:12" x14ac:dyDescent="0.3">
      <c r="A329" s="24" t="s">
        <v>877</v>
      </c>
      <c r="B329" s="22" t="s">
        <v>341</v>
      </c>
      <c r="C329" s="23"/>
      <c r="D329" s="23"/>
      <c r="E329" s="23"/>
      <c r="F329" s="23"/>
      <c r="G329" s="25" t="s">
        <v>878</v>
      </c>
      <c r="H329" s="54">
        <v>2310.88</v>
      </c>
      <c r="I329" s="54">
        <v>0</v>
      </c>
      <c r="J329" s="54">
        <v>0</v>
      </c>
      <c r="K329" s="54">
        <v>2310.88</v>
      </c>
      <c r="L329" s="69">
        <f t="shared" si="1"/>
        <v>0</v>
      </c>
    </row>
    <row r="330" spans="1:12" x14ac:dyDescent="0.3">
      <c r="A330" s="26" t="s">
        <v>341</v>
      </c>
      <c r="B330" s="22" t="s">
        <v>341</v>
      </c>
      <c r="C330" s="23"/>
      <c r="D330" s="23"/>
      <c r="E330" s="23"/>
      <c r="F330" s="23"/>
      <c r="G330" s="27" t="s">
        <v>341</v>
      </c>
      <c r="H330" s="53"/>
      <c r="I330" s="53"/>
      <c r="J330" s="53"/>
      <c r="K330" s="53"/>
      <c r="L330" s="65"/>
    </row>
    <row r="331" spans="1:12" x14ac:dyDescent="0.3">
      <c r="A331" s="18" t="s">
        <v>879</v>
      </c>
      <c r="B331" s="22" t="s">
        <v>341</v>
      </c>
      <c r="C331" s="23"/>
      <c r="D331" s="23"/>
      <c r="E331" s="23"/>
      <c r="F331" s="19" t="s">
        <v>752</v>
      </c>
      <c r="G331" s="20"/>
      <c r="H331" s="52">
        <v>54621.59</v>
      </c>
      <c r="I331" s="52">
        <v>11235</v>
      </c>
      <c r="J331" s="52">
        <v>0</v>
      </c>
      <c r="K331" s="52">
        <v>65856.59</v>
      </c>
      <c r="L331" s="69">
        <f>I331-J331</f>
        <v>11235</v>
      </c>
    </row>
    <row r="332" spans="1:12" x14ac:dyDescent="0.3">
      <c r="A332" s="24" t="s">
        <v>880</v>
      </c>
      <c r="B332" s="22" t="s">
        <v>341</v>
      </c>
      <c r="C332" s="23"/>
      <c r="D332" s="23"/>
      <c r="E332" s="23"/>
      <c r="F332" s="23"/>
      <c r="G332" s="25" t="s">
        <v>754</v>
      </c>
      <c r="H332" s="54">
        <v>12518.5</v>
      </c>
      <c r="I332" s="54">
        <v>0</v>
      </c>
      <c r="J332" s="54">
        <v>0</v>
      </c>
      <c r="K332" s="54">
        <v>12518.5</v>
      </c>
      <c r="L332" s="64"/>
    </row>
    <row r="333" spans="1:12" x14ac:dyDescent="0.3">
      <c r="A333" s="24" t="s">
        <v>881</v>
      </c>
      <c r="B333" s="22" t="s">
        <v>341</v>
      </c>
      <c r="C333" s="23"/>
      <c r="D333" s="23"/>
      <c r="E333" s="23"/>
      <c r="F333" s="23"/>
      <c r="G333" s="25" t="s">
        <v>882</v>
      </c>
      <c r="H333" s="54">
        <v>176.4</v>
      </c>
      <c r="I333" s="54">
        <v>0</v>
      </c>
      <c r="J333" s="54">
        <v>0</v>
      </c>
      <c r="K333" s="54">
        <v>176.4</v>
      </c>
      <c r="L333" s="64"/>
    </row>
    <row r="334" spans="1:12" x14ac:dyDescent="0.3">
      <c r="A334" s="24" t="s">
        <v>883</v>
      </c>
      <c r="B334" s="22" t="s">
        <v>341</v>
      </c>
      <c r="C334" s="23"/>
      <c r="D334" s="23"/>
      <c r="E334" s="23"/>
      <c r="F334" s="23"/>
      <c r="G334" s="25" t="s">
        <v>884</v>
      </c>
      <c r="H334" s="54">
        <v>4356.6899999999996</v>
      </c>
      <c r="I334" s="54">
        <v>0</v>
      </c>
      <c r="J334" s="54">
        <v>0</v>
      </c>
      <c r="K334" s="54">
        <v>4356.6899999999996</v>
      </c>
      <c r="L334" s="64"/>
    </row>
    <row r="335" spans="1:12" x14ac:dyDescent="0.3">
      <c r="A335" s="24" t="s">
        <v>885</v>
      </c>
      <c r="B335" s="22" t="s">
        <v>341</v>
      </c>
      <c r="C335" s="23"/>
      <c r="D335" s="23"/>
      <c r="E335" s="23"/>
      <c r="F335" s="23"/>
      <c r="G335" s="25" t="s">
        <v>886</v>
      </c>
      <c r="H335" s="54">
        <v>33705</v>
      </c>
      <c r="I335" s="54">
        <v>11235</v>
      </c>
      <c r="J335" s="54">
        <v>0</v>
      </c>
      <c r="K335" s="54">
        <v>44940</v>
      </c>
      <c r="L335" s="64"/>
    </row>
    <row r="336" spans="1:12" x14ac:dyDescent="0.3">
      <c r="A336" s="24" t="s">
        <v>888</v>
      </c>
      <c r="B336" s="22" t="s">
        <v>341</v>
      </c>
      <c r="C336" s="23"/>
      <c r="D336" s="23"/>
      <c r="E336" s="23"/>
      <c r="F336" s="23"/>
      <c r="G336" s="25" t="s">
        <v>756</v>
      </c>
      <c r="H336" s="54">
        <v>3865</v>
      </c>
      <c r="I336" s="54">
        <v>0</v>
      </c>
      <c r="J336" s="54">
        <v>0</v>
      </c>
      <c r="K336" s="54">
        <v>3865</v>
      </c>
      <c r="L336" s="64"/>
    </row>
    <row r="337" spans="1:12" x14ac:dyDescent="0.3">
      <c r="A337" s="26" t="s">
        <v>341</v>
      </c>
      <c r="B337" s="22" t="s">
        <v>341</v>
      </c>
      <c r="C337" s="23"/>
      <c r="D337" s="23"/>
      <c r="E337" s="23"/>
      <c r="F337" s="23"/>
      <c r="G337" s="27" t="s">
        <v>341</v>
      </c>
      <c r="H337" s="53"/>
      <c r="I337" s="53"/>
      <c r="J337" s="53"/>
      <c r="K337" s="53"/>
      <c r="L337" s="65"/>
    </row>
    <row r="338" spans="1:12" x14ac:dyDescent="0.3">
      <c r="A338" s="18" t="s">
        <v>889</v>
      </c>
      <c r="B338" s="21" t="s">
        <v>341</v>
      </c>
      <c r="C338" s="19" t="s">
        <v>890</v>
      </c>
      <c r="D338" s="20"/>
      <c r="E338" s="20"/>
      <c r="F338" s="20"/>
      <c r="G338" s="20"/>
      <c r="H338" s="52">
        <v>61919.05</v>
      </c>
      <c r="I338" s="52">
        <v>1249.55</v>
      </c>
      <c r="J338" s="52">
        <v>0.01</v>
      </c>
      <c r="K338" s="52">
        <v>63168.59</v>
      </c>
      <c r="L338" s="69">
        <f>I338-J338</f>
        <v>1249.54</v>
      </c>
    </row>
    <row r="339" spans="1:12" x14ac:dyDescent="0.3">
      <c r="A339" s="18" t="s">
        <v>891</v>
      </c>
      <c r="B339" s="22" t="s">
        <v>341</v>
      </c>
      <c r="C339" s="23"/>
      <c r="D339" s="19" t="s">
        <v>890</v>
      </c>
      <c r="E339" s="20"/>
      <c r="F339" s="20"/>
      <c r="G339" s="20"/>
      <c r="H339" s="52">
        <v>61919.05</v>
      </c>
      <c r="I339" s="52">
        <v>1249.55</v>
      </c>
      <c r="J339" s="52">
        <v>0.01</v>
      </c>
      <c r="K339" s="52">
        <v>63168.59</v>
      </c>
      <c r="L339" s="63"/>
    </row>
    <row r="340" spans="1:12" x14ac:dyDescent="0.3">
      <c r="A340" s="18" t="s">
        <v>892</v>
      </c>
      <c r="B340" s="22" t="s">
        <v>341</v>
      </c>
      <c r="C340" s="23"/>
      <c r="D340" s="23"/>
      <c r="E340" s="19" t="s">
        <v>890</v>
      </c>
      <c r="F340" s="20"/>
      <c r="G340" s="20"/>
      <c r="H340" s="52">
        <v>61919.05</v>
      </c>
      <c r="I340" s="52">
        <v>1249.55</v>
      </c>
      <c r="J340" s="52">
        <v>0.01</v>
      </c>
      <c r="K340" s="52">
        <v>63168.59</v>
      </c>
      <c r="L340" s="63"/>
    </row>
    <row r="341" spans="1:12" x14ac:dyDescent="0.3">
      <c r="A341" s="18" t="s">
        <v>893</v>
      </c>
      <c r="B341" s="22" t="s">
        <v>341</v>
      </c>
      <c r="C341" s="23"/>
      <c r="D341" s="23"/>
      <c r="E341" s="23"/>
      <c r="F341" s="19" t="s">
        <v>894</v>
      </c>
      <c r="G341" s="20"/>
      <c r="H341" s="52">
        <v>2751.3</v>
      </c>
      <c r="I341" s="52">
        <v>1249.55</v>
      </c>
      <c r="J341" s="52">
        <v>0.01</v>
      </c>
      <c r="K341" s="52">
        <v>4000.84</v>
      </c>
      <c r="L341" s="69">
        <f>I341-J341</f>
        <v>1249.54</v>
      </c>
    </row>
    <row r="342" spans="1:12" x14ac:dyDescent="0.3">
      <c r="A342" s="24" t="s">
        <v>895</v>
      </c>
      <c r="B342" s="22" t="s">
        <v>341</v>
      </c>
      <c r="C342" s="23"/>
      <c r="D342" s="23"/>
      <c r="E342" s="23"/>
      <c r="F342" s="23"/>
      <c r="G342" s="25" t="s">
        <v>896</v>
      </c>
      <c r="H342" s="54">
        <v>2512.5</v>
      </c>
      <c r="I342" s="54">
        <v>837.51</v>
      </c>
      <c r="J342" s="54">
        <v>0.01</v>
      </c>
      <c r="K342" s="54">
        <v>3350</v>
      </c>
      <c r="L342" s="64"/>
    </row>
    <row r="343" spans="1:12" x14ac:dyDescent="0.3">
      <c r="A343" s="24" t="s">
        <v>897</v>
      </c>
      <c r="B343" s="22" t="s">
        <v>341</v>
      </c>
      <c r="C343" s="23"/>
      <c r="D343" s="23"/>
      <c r="E343" s="23"/>
      <c r="F343" s="23"/>
      <c r="G343" s="25" t="s">
        <v>898</v>
      </c>
      <c r="H343" s="54">
        <v>238.8</v>
      </c>
      <c r="I343" s="54">
        <v>412.04</v>
      </c>
      <c r="J343" s="54">
        <v>0</v>
      </c>
      <c r="K343" s="54">
        <v>650.84</v>
      </c>
      <c r="L343" s="64"/>
    </row>
    <row r="344" spans="1:12" x14ac:dyDescent="0.3">
      <c r="A344" s="26" t="s">
        <v>341</v>
      </c>
      <c r="B344" s="22" t="s">
        <v>341</v>
      </c>
      <c r="C344" s="23"/>
      <c r="D344" s="23"/>
      <c r="E344" s="23"/>
      <c r="F344" s="23"/>
      <c r="G344" s="27" t="s">
        <v>341</v>
      </c>
      <c r="H344" s="53"/>
      <c r="I344" s="53"/>
      <c r="J344" s="53"/>
      <c r="K344" s="53"/>
      <c r="L344" s="65"/>
    </row>
    <row r="345" spans="1:12" x14ac:dyDescent="0.3">
      <c r="A345" s="18" t="s">
        <v>899</v>
      </c>
      <c r="B345" s="22" t="s">
        <v>341</v>
      </c>
      <c r="C345" s="23"/>
      <c r="D345" s="23"/>
      <c r="E345" s="23"/>
      <c r="F345" s="19" t="s">
        <v>900</v>
      </c>
      <c r="G345" s="20"/>
      <c r="H345" s="52">
        <v>47905.75</v>
      </c>
      <c r="I345" s="52">
        <v>0</v>
      </c>
      <c r="J345" s="52">
        <v>0</v>
      </c>
      <c r="K345" s="52">
        <v>47905.75</v>
      </c>
      <c r="L345" s="69">
        <f>I345-J345</f>
        <v>0</v>
      </c>
    </row>
    <row r="346" spans="1:12" x14ac:dyDescent="0.3">
      <c r="A346" s="24" t="s">
        <v>901</v>
      </c>
      <c r="B346" s="22" t="s">
        <v>341</v>
      </c>
      <c r="C346" s="23"/>
      <c r="D346" s="23"/>
      <c r="E346" s="23"/>
      <c r="F346" s="23"/>
      <c r="G346" s="25" t="s">
        <v>902</v>
      </c>
      <c r="H346" s="54">
        <v>3756.2</v>
      </c>
      <c r="I346" s="54">
        <v>0</v>
      </c>
      <c r="J346" s="54">
        <v>0</v>
      </c>
      <c r="K346" s="54">
        <v>3756.2</v>
      </c>
      <c r="L346" s="64"/>
    </row>
    <row r="347" spans="1:12" x14ac:dyDescent="0.3">
      <c r="A347" s="24" t="s">
        <v>905</v>
      </c>
      <c r="B347" s="22" t="s">
        <v>341</v>
      </c>
      <c r="C347" s="23"/>
      <c r="D347" s="23"/>
      <c r="E347" s="23"/>
      <c r="F347" s="23"/>
      <c r="G347" s="25" t="s">
        <v>906</v>
      </c>
      <c r="H347" s="54">
        <v>44149.55</v>
      </c>
      <c r="I347" s="54">
        <v>0</v>
      </c>
      <c r="J347" s="54">
        <v>0</v>
      </c>
      <c r="K347" s="54">
        <v>44149.55</v>
      </c>
      <c r="L347" s="64"/>
    </row>
    <row r="348" spans="1:12" x14ac:dyDescent="0.3">
      <c r="A348" s="26" t="s">
        <v>341</v>
      </c>
      <c r="B348" s="22" t="s">
        <v>341</v>
      </c>
      <c r="C348" s="23"/>
      <c r="D348" s="23"/>
      <c r="E348" s="23"/>
      <c r="F348" s="23"/>
      <c r="G348" s="27" t="s">
        <v>341</v>
      </c>
      <c r="H348" s="53"/>
      <c r="I348" s="53"/>
      <c r="J348" s="53"/>
      <c r="K348" s="53"/>
      <c r="L348" s="65"/>
    </row>
    <row r="349" spans="1:12" x14ac:dyDescent="0.3">
      <c r="A349" s="18" t="s">
        <v>915</v>
      </c>
      <c r="B349" s="22" t="s">
        <v>341</v>
      </c>
      <c r="C349" s="23"/>
      <c r="D349" s="23"/>
      <c r="E349" s="23"/>
      <c r="F349" s="19" t="s">
        <v>916</v>
      </c>
      <c r="G349" s="20"/>
      <c r="H349" s="52">
        <v>11262</v>
      </c>
      <c r="I349" s="52">
        <v>0</v>
      </c>
      <c r="J349" s="52">
        <v>0</v>
      </c>
      <c r="K349" s="52">
        <v>11262</v>
      </c>
      <c r="L349" s="69">
        <f>I349-J349</f>
        <v>0</v>
      </c>
    </row>
    <row r="350" spans="1:12" x14ac:dyDescent="0.3">
      <c r="A350" s="24" t="s">
        <v>917</v>
      </c>
      <c r="B350" s="22" t="s">
        <v>341</v>
      </c>
      <c r="C350" s="23"/>
      <c r="D350" s="23"/>
      <c r="E350" s="23"/>
      <c r="F350" s="23"/>
      <c r="G350" s="25" t="s">
        <v>918</v>
      </c>
      <c r="H350" s="54">
        <v>11262</v>
      </c>
      <c r="I350" s="54">
        <v>0</v>
      </c>
      <c r="J350" s="54">
        <v>0</v>
      </c>
      <c r="K350" s="54">
        <v>11262</v>
      </c>
      <c r="L350" s="64"/>
    </row>
    <row r="351" spans="1:12" x14ac:dyDescent="0.3">
      <c r="A351" s="26" t="s">
        <v>341</v>
      </c>
      <c r="B351" s="22" t="s">
        <v>341</v>
      </c>
      <c r="C351" s="23"/>
      <c r="D351" s="23"/>
      <c r="E351" s="23"/>
      <c r="F351" s="23"/>
      <c r="G351" s="27" t="s">
        <v>341</v>
      </c>
      <c r="H351" s="53"/>
      <c r="I351" s="53"/>
      <c r="J351" s="53"/>
      <c r="K351" s="53"/>
      <c r="L351" s="65"/>
    </row>
    <row r="352" spans="1:12" x14ac:dyDescent="0.3">
      <c r="A352" s="18" t="s">
        <v>921</v>
      </c>
      <c r="B352" s="21" t="s">
        <v>341</v>
      </c>
      <c r="C352" s="19" t="s">
        <v>922</v>
      </c>
      <c r="D352" s="20"/>
      <c r="E352" s="20"/>
      <c r="F352" s="20"/>
      <c r="G352" s="20"/>
      <c r="H352" s="52">
        <v>142138.22</v>
      </c>
      <c r="I352" s="52">
        <v>55041.39</v>
      </c>
      <c r="J352" s="52">
        <v>0</v>
      </c>
      <c r="K352" s="52">
        <v>197179.61</v>
      </c>
      <c r="L352" s="69">
        <f>I352-J352</f>
        <v>55041.39</v>
      </c>
    </row>
    <row r="353" spans="1:12" x14ac:dyDescent="0.3">
      <c r="A353" s="18" t="s">
        <v>923</v>
      </c>
      <c r="B353" s="22" t="s">
        <v>341</v>
      </c>
      <c r="C353" s="23"/>
      <c r="D353" s="19" t="s">
        <v>922</v>
      </c>
      <c r="E353" s="20"/>
      <c r="F353" s="20"/>
      <c r="G353" s="20"/>
      <c r="H353" s="52">
        <v>142138.22</v>
      </c>
      <c r="I353" s="52">
        <v>55041.39</v>
      </c>
      <c r="J353" s="52">
        <v>0</v>
      </c>
      <c r="K353" s="52">
        <v>197179.61</v>
      </c>
      <c r="L353" s="63"/>
    </row>
    <row r="354" spans="1:12" x14ac:dyDescent="0.3">
      <c r="A354" s="18" t="s">
        <v>924</v>
      </c>
      <c r="B354" s="22" t="s">
        <v>341</v>
      </c>
      <c r="C354" s="23"/>
      <c r="D354" s="23"/>
      <c r="E354" s="19" t="s">
        <v>922</v>
      </c>
      <c r="F354" s="20"/>
      <c r="G354" s="20"/>
      <c r="H354" s="52">
        <v>142138.22</v>
      </c>
      <c r="I354" s="52">
        <v>55041.39</v>
      </c>
      <c r="J354" s="52">
        <v>0</v>
      </c>
      <c r="K354" s="52">
        <v>197179.61</v>
      </c>
      <c r="L354" s="63"/>
    </row>
    <row r="355" spans="1:12" x14ac:dyDescent="0.3">
      <c r="A355" s="18" t="s">
        <v>925</v>
      </c>
      <c r="B355" s="22" t="s">
        <v>341</v>
      </c>
      <c r="C355" s="23"/>
      <c r="D355" s="23"/>
      <c r="E355" s="23"/>
      <c r="F355" s="19" t="s">
        <v>922</v>
      </c>
      <c r="G355" s="20"/>
      <c r="H355" s="52">
        <v>142138.22</v>
      </c>
      <c r="I355" s="52">
        <v>55041.39</v>
      </c>
      <c r="J355" s="52">
        <v>0</v>
      </c>
      <c r="K355" s="52">
        <v>197179.61</v>
      </c>
      <c r="L355" s="63"/>
    </row>
    <row r="356" spans="1:12" x14ac:dyDescent="0.3">
      <c r="A356" s="24" t="s">
        <v>926</v>
      </c>
      <c r="B356" s="22" t="s">
        <v>341</v>
      </c>
      <c r="C356" s="23"/>
      <c r="D356" s="23"/>
      <c r="E356" s="23"/>
      <c r="F356" s="23"/>
      <c r="G356" s="25" t="s">
        <v>927</v>
      </c>
      <c r="H356" s="54">
        <v>139329.35</v>
      </c>
      <c r="I356" s="54">
        <v>54067.29</v>
      </c>
      <c r="J356" s="54">
        <v>0</v>
      </c>
      <c r="K356" s="54">
        <v>193396.64</v>
      </c>
      <c r="L356" s="69">
        <f>I356-J356</f>
        <v>54067.29</v>
      </c>
    </row>
    <row r="357" spans="1:12" x14ac:dyDescent="0.3">
      <c r="A357" s="24" t="s">
        <v>928</v>
      </c>
      <c r="B357" s="22" t="s">
        <v>341</v>
      </c>
      <c r="C357" s="23"/>
      <c r="D357" s="23"/>
      <c r="E357" s="23"/>
      <c r="F357" s="23"/>
      <c r="G357" s="25" t="s">
        <v>929</v>
      </c>
      <c r="H357" s="54">
        <v>2808.87</v>
      </c>
      <c r="I357" s="54">
        <v>974.1</v>
      </c>
      <c r="J357" s="54">
        <v>0</v>
      </c>
      <c r="K357" s="54">
        <v>3782.97</v>
      </c>
      <c r="L357" s="69">
        <f>I357-J357</f>
        <v>974.1</v>
      </c>
    </row>
    <row r="358" spans="1:12" x14ac:dyDescent="0.3">
      <c r="A358" s="26" t="s">
        <v>341</v>
      </c>
      <c r="B358" s="22" t="s">
        <v>341</v>
      </c>
      <c r="C358" s="23"/>
      <c r="D358" s="23"/>
      <c r="E358" s="23"/>
      <c r="F358" s="23"/>
      <c r="G358" s="27" t="s">
        <v>341</v>
      </c>
      <c r="H358" s="53"/>
      <c r="I358" s="53"/>
      <c r="J358" s="53"/>
      <c r="K358" s="53"/>
      <c r="L358" s="65"/>
    </row>
    <row r="359" spans="1:12" x14ac:dyDescent="0.3">
      <c r="A359" s="18" t="s">
        <v>930</v>
      </c>
      <c r="B359" s="21" t="s">
        <v>341</v>
      </c>
      <c r="C359" s="19" t="s">
        <v>931</v>
      </c>
      <c r="D359" s="20"/>
      <c r="E359" s="20"/>
      <c r="F359" s="20"/>
      <c r="G359" s="20"/>
      <c r="H359" s="52">
        <v>16439.509999999998</v>
      </c>
      <c r="I359" s="52">
        <v>7492.81</v>
      </c>
      <c r="J359" s="52">
        <v>0</v>
      </c>
      <c r="K359" s="52">
        <v>23932.32</v>
      </c>
      <c r="L359" s="69">
        <f>I359-J359</f>
        <v>7492.81</v>
      </c>
    </row>
    <row r="360" spans="1:12" x14ac:dyDescent="0.3">
      <c r="A360" s="18" t="s">
        <v>932</v>
      </c>
      <c r="B360" s="22" t="s">
        <v>341</v>
      </c>
      <c r="C360" s="23"/>
      <c r="D360" s="19" t="s">
        <v>931</v>
      </c>
      <c r="E360" s="20"/>
      <c r="F360" s="20"/>
      <c r="G360" s="20"/>
      <c r="H360" s="52">
        <v>16439.509999999998</v>
      </c>
      <c r="I360" s="52">
        <v>7492.81</v>
      </c>
      <c r="J360" s="52">
        <v>0</v>
      </c>
      <c r="K360" s="52">
        <v>23932.32</v>
      </c>
      <c r="L360" s="63"/>
    </row>
    <row r="361" spans="1:12" x14ac:dyDescent="0.3">
      <c r="A361" s="18" t="s">
        <v>933</v>
      </c>
      <c r="B361" s="22" t="s">
        <v>341</v>
      </c>
      <c r="C361" s="23"/>
      <c r="D361" s="23"/>
      <c r="E361" s="19" t="s">
        <v>931</v>
      </c>
      <c r="F361" s="20"/>
      <c r="G361" s="20"/>
      <c r="H361" s="52">
        <v>16439.509999999998</v>
      </c>
      <c r="I361" s="52">
        <v>7492.81</v>
      </c>
      <c r="J361" s="52">
        <v>0</v>
      </c>
      <c r="K361" s="52">
        <v>23932.32</v>
      </c>
      <c r="L361" s="63"/>
    </row>
    <row r="362" spans="1:12" x14ac:dyDescent="0.3">
      <c r="A362" s="18" t="s">
        <v>934</v>
      </c>
      <c r="B362" s="22" t="s">
        <v>341</v>
      </c>
      <c r="C362" s="23"/>
      <c r="D362" s="23"/>
      <c r="E362" s="23"/>
      <c r="F362" s="19" t="s">
        <v>931</v>
      </c>
      <c r="G362" s="20"/>
      <c r="H362" s="52">
        <v>16439.509999999998</v>
      </c>
      <c r="I362" s="52">
        <v>7492.81</v>
      </c>
      <c r="J362" s="52">
        <v>0</v>
      </c>
      <c r="K362" s="52">
        <v>23932.32</v>
      </c>
      <c r="L362" s="63"/>
    </row>
    <row r="363" spans="1:12" x14ac:dyDescent="0.3">
      <c r="A363" s="24" t="s">
        <v>935</v>
      </c>
      <c r="B363" s="22" t="s">
        <v>341</v>
      </c>
      <c r="C363" s="23"/>
      <c r="D363" s="23"/>
      <c r="E363" s="23"/>
      <c r="F363" s="23"/>
      <c r="G363" s="25" t="s">
        <v>567</v>
      </c>
      <c r="H363" s="54">
        <v>4706.6099999999997</v>
      </c>
      <c r="I363" s="54">
        <v>1584.59</v>
      </c>
      <c r="J363" s="54">
        <v>0</v>
      </c>
      <c r="K363" s="54">
        <v>6291.2</v>
      </c>
      <c r="L363" s="64"/>
    </row>
    <row r="364" spans="1:12" x14ac:dyDescent="0.3">
      <c r="A364" s="24" t="s">
        <v>936</v>
      </c>
      <c r="B364" s="22" t="s">
        <v>341</v>
      </c>
      <c r="C364" s="23"/>
      <c r="D364" s="23"/>
      <c r="E364" s="23"/>
      <c r="F364" s="23"/>
      <c r="G364" s="25" t="s">
        <v>565</v>
      </c>
      <c r="H364" s="54">
        <v>11732.9</v>
      </c>
      <c r="I364" s="54">
        <v>5908.22</v>
      </c>
      <c r="J364" s="54">
        <v>0</v>
      </c>
      <c r="K364" s="54">
        <v>17641.12</v>
      </c>
      <c r="L364" s="64"/>
    </row>
    <row r="365" spans="1:12" x14ac:dyDescent="0.3">
      <c r="A365" s="26" t="s">
        <v>341</v>
      </c>
      <c r="B365" s="22" t="s">
        <v>341</v>
      </c>
      <c r="C365" s="23"/>
      <c r="D365" s="23"/>
      <c r="E365" s="23"/>
      <c r="F365" s="23"/>
      <c r="G365" s="27" t="s">
        <v>341</v>
      </c>
      <c r="H365" s="53"/>
      <c r="I365" s="53"/>
      <c r="J365" s="53"/>
      <c r="K365" s="53"/>
      <c r="L365" s="65"/>
    </row>
    <row r="366" spans="1:12" x14ac:dyDescent="0.3">
      <c r="A366" s="18" t="s">
        <v>937</v>
      </c>
      <c r="B366" s="21" t="s">
        <v>341</v>
      </c>
      <c r="C366" s="19" t="s">
        <v>938</v>
      </c>
      <c r="D366" s="20"/>
      <c r="E366" s="20"/>
      <c r="F366" s="20"/>
      <c r="G366" s="20"/>
      <c r="H366" s="52">
        <v>2267.09</v>
      </c>
      <c r="I366" s="52">
        <v>0</v>
      </c>
      <c r="J366" s="52">
        <v>0</v>
      </c>
      <c r="K366" s="52">
        <v>2267.09</v>
      </c>
      <c r="L366" s="69">
        <f>I366-J366</f>
        <v>0</v>
      </c>
    </row>
    <row r="367" spans="1:12" x14ac:dyDescent="0.3">
      <c r="A367" s="18" t="s">
        <v>939</v>
      </c>
      <c r="B367" s="22" t="s">
        <v>341</v>
      </c>
      <c r="C367" s="23"/>
      <c r="D367" s="19" t="s">
        <v>938</v>
      </c>
      <c r="E367" s="20"/>
      <c r="F367" s="20"/>
      <c r="G367" s="20"/>
      <c r="H367" s="52">
        <v>2267.09</v>
      </c>
      <c r="I367" s="52">
        <v>0</v>
      </c>
      <c r="J367" s="52">
        <v>0</v>
      </c>
      <c r="K367" s="52">
        <v>2267.09</v>
      </c>
      <c r="L367" s="63"/>
    </row>
    <row r="368" spans="1:12" x14ac:dyDescent="0.3">
      <c r="A368" s="18" t="s">
        <v>940</v>
      </c>
      <c r="B368" s="22" t="s">
        <v>341</v>
      </c>
      <c r="C368" s="23"/>
      <c r="D368" s="23"/>
      <c r="E368" s="19" t="s">
        <v>938</v>
      </c>
      <c r="F368" s="20"/>
      <c r="G368" s="20"/>
      <c r="H368" s="52">
        <v>2267.09</v>
      </c>
      <c r="I368" s="52">
        <v>0</v>
      </c>
      <c r="J368" s="52">
        <v>0</v>
      </c>
      <c r="K368" s="52">
        <v>2267.09</v>
      </c>
      <c r="L368" s="63"/>
    </row>
    <row r="369" spans="1:12" x14ac:dyDescent="0.3">
      <c r="A369" s="18" t="s">
        <v>941</v>
      </c>
      <c r="B369" s="22" t="s">
        <v>341</v>
      </c>
      <c r="C369" s="23"/>
      <c r="D369" s="23"/>
      <c r="E369" s="23"/>
      <c r="F369" s="19" t="s">
        <v>938</v>
      </c>
      <c r="G369" s="20"/>
      <c r="H369" s="52">
        <v>2267.09</v>
      </c>
      <c r="I369" s="52">
        <v>0</v>
      </c>
      <c r="J369" s="52">
        <v>0</v>
      </c>
      <c r="K369" s="52">
        <v>2267.09</v>
      </c>
      <c r="L369" s="63"/>
    </row>
    <row r="370" spans="1:12" x14ac:dyDescent="0.3">
      <c r="A370" s="24" t="s">
        <v>942</v>
      </c>
      <c r="B370" s="22" t="s">
        <v>341</v>
      </c>
      <c r="C370" s="23"/>
      <c r="D370" s="23"/>
      <c r="E370" s="23"/>
      <c r="F370" s="23"/>
      <c r="G370" s="25" t="s">
        <v>938</v>
      </c>
      <c r="H370" s="54">
        <v>2267.09</v>
      </c>
      <c r="I370" s="54">
        <v>0</v>
      </c>
      <c r="J370" s="54">
        <v>0</v>
      </c>
      <c r="K370" s="54">
        <v>2267.09</v>
      </c>
      <c r="L370" s="64"/>
    </row>
    <row r="371" spans="1:12" x14ac:dyDescent="0.3">
      <c r="A371" s="26" t="s">
        <v>341</v>
      </c>
      <c r="B371" s="22" t="s">
        <v>341</v>
      </c>
      <c r="C371" s="23"/>
      <c r="D371" s="23"/>
      <c r="E371" s="23"/>
      <c r="F371" s="23"/>
      <c r="G371" s="27" t="s">
        <v>341</v>
      </c>
      <c r="H371" s="53"/>
      <c r="I371" s="53"/>
      <c r="J371" s="53"/>
      <c r="K371" s="53"/>
      <c r="L371" s="65"/>
    </row>
    <row r="372" spans="1:12" x14ac:dyDescent="0.3">
      <c r="A372" s="18" t="s">
        <v>943</v>
      </c>
      <c r="B372" s="21" t="s">
        <v>341</v>
      </c>
      <c r="C372" s="19" t="s">
        <v>944</v>
      </c>
      <c r="D372" s="20"/>
      <c r="E372" s="20"/>
      <c r="F372" s="20"/>
      <c r="G372" s="20"/>
      <c r="H372" s="52">
        <v>62192.65</v>
      </c>
      <c r="I372" s="52">
        <v>568.23</v>
      </c>
      <c r="J372" s="52">
        <v>0</v>
      </c>
      <c r="K372" s="52">
        <v>62760.88</v>
      </c>
      <c r="L372" s="69">
        <f>I372-J372</f>
        <v>568.23</v>
      </c>
    </row>
    <row r="373" spans="1:12" x14ac:dyDescent="0.3">
      <c r="A373" s="18" t="s">
        <v>945</v>
      </c>
      <c r="B373" s="22" t="s">
        <v>341</v>
      </c>
      <c r="C373" s="23"/>
      <c r="D373" s="19" t="s">
        <v>944</v>
      </c>
      <c r="E373" s="20"/>
      <c r="F373" s="20"/>
      <c r="G373" s="20"/>
      <c r="H373" s="52">
        <v>62192.65</v>
      </c>
      <c r="I373" s="52">
        <v>568.23</v>
      </c>
      <c r="J373" s="52">
        <v>0</v>
      </c>
      <c r="K373" s="52">
        <v>62760.88</v>
      </c>
      <c r="L373" s="63"/>
    </row>
    <row r="374" spans="1:12" x14ac:dyDescent="0.3">
      <c r="A374" s="18" t="s">
        <v>946</v>
      </c>
      <c r="B374" s="22" t="s">
        <v>341</v>
      </c>
      <c r="C374" s="23"/>
      <c r="D374" s="23"/>
      <c r="E374" s="19" t="s">
        <v>944</v>
      </c>
      <c r="F374" s="20"/>
      <c r="G374" s="20"/>
      <c r="H374" s="52">
        <v>62192.65</v>
      </c>
      <c r="I374" s="52">
        <v>568.23</v>
      </c>
      <c r="J374" s="52">
        <v>0</v>
      </c>
      <c r="K374" s="52">
        <v>62760.88</v>
      </c>
      <c r="L374" s="63"/>
    </row>
    <row r="375" spans="1:12" x14ac:dyDescent="0.3">
      <c r="A375" s="18" t="s">
        <v>947</v>
      </c>
      <c r="B375" s="22" t="s">
        <v>341</v>
      </c>
      <c r="C375" s="23"/>
      <c r="D375" s="23"/>
      <c r="E375" s="23"/>
      <c r="F375" s="19" t="s">
        <v>944</v>
      </c>
      <c r="G375" s="20"/>
      <c r="H375" s="52">
        <v>62192.65</v>
      </c>
      <c r="I375" s="52">
        <v>568.23</v>
      </c>
      <c r="J375" s="52">
        <v>0</v>
      </c>
      <c r="K375" s="52">
        <v>62760.88</v>
      </c>
      <c r="L375" s="63"/>
    </row>
    <row r="376" spans="1:12" x14ac:dyDescent="0.3">
      <c r="A376" s="24" t="s">
        <v>948</v>
      </c>
      <c r="B376" s="22" t="s">
        <v>341</v>
      </c>
      <c r="C376" s="23"/>
      <c r="D376" s="23"/>
      <c r="E376" s="23"/>
      <c r="F376" s="23"/>
      <c r="G376" s="25" t="s">
        <v>949</v>
      </c>
      <c r="H376" s="54">
        <v>2192.65</v>
      </c>
      <c r="I376" s="54">
        <v>568.23</v>
      </c>
      <c r="J376" s="54">
        <v>0</v>
      </c>
      <c r="K376" s="54">
        <v>2760.88</v>
      </c>
      <c r="L376" s="64"/>
    </row>
    <row r="377" spans="1:12" x14ac:dyDescent="0.3">
      <c r="A377" s="24" t="s">
        <v>950</v>
      </c>
      <c r="B377" s="22" t="s">
        <v>341</v>
      </c>
      <c r="C377" s="23"/>
      <c r="D377" s="23"/>
      <c r="E377" s="23"/>
      <c r="F377" s="23"/>
      <c r="G377" s="25" t="s">
        <v>951</v>
      </c>
      <c r="H377" s="54">
        <v>60000</v>
      </c>
      <c r="I377" s="54">
        <v>0</v>
      </c>
      <c r="J377" s="54">
        <v>0</v>
      </c>
      <c r="K377" s="54">
        <v>60000</v>
      </c>
      <c r="L377" s="64"/>
    </row>
    <row r="378" spans="1:12" x14ac:dyDescent="0.3">
      <c r="A378" s="26" t="s">
        <v>341</v>
      </c>
      <c r="B378" s="22" t="s">
        <v>341</v>
      </c>
      <c r="C378" s="23"/>
      <c r="D378" s="23"/>
      <c r="E378" s="23"/>
      <c r="F378" s="23"/>
      <c r="G378" s="27" t="s">
        <v>341</v>
      </c>
      <c r="H378" s="53"/>
      <c r="I378" s="53"/>
      <c r="J378" s="53"/>
      <c r="K378" s="53"/>
      <c r="L378" s="65"/>
    </row>
    <row r="379" spans="1:12" x14ac:dyDescent="0.3">
      <c r="A379" s="18" t="s">
        <v>74</v>
      </c>
      <c r="B379" s="19" t="s">
        <v>954</v>
      </c>
      <c r="C379" s="20"/>
      <c r="D379" s="20"/>
      <c r="E379" s="20"/>
      <c r="F379" s="20"/>
      <c r="G379" s="20"/>
      <c r="H379" s="52">
        <v>7711572.1399999997</v>
      </c>
      <c r="I379" s="52">
        <v>0</v>
      </c>
      <c r="J379" s="52">
        <v>2417155.19</v>
      </c>
      <c r="K379" s="52">
        <v>10128727.33</v>
      </c>
      <c r="L379" s="63"/>
    </row>
    <row r="380" spans="1:12" x14ac:dyDescent="0.3">
      <c r="A380" s="18" t="s">
        <v>955</v>
      </c>
      <c r="B380" s="21" t="s">
        <v>341</v>
      </c>
      <c r="C380" s="19" t="s">
        <v>954</v>
      </c>
      <c r="D380" s="20"/>
      <c r="E380" s="20"/>
      <c r="F380" s="20"/>
      <c r="G380" s="20"/>
      <c r="H380" s="52">
        <v>7711572.1399999997</v>
      </c>
      <c r="I380" s="52">
        <v>0</v>
      </c>
      <c r="J380" s="52">
        <v>2417155.19</v>
      </c>
      <c r="K380" s="52">
        <v>10128727.33</v>
      </c>
      <c r="L380" s="63"/>
    </row>
    <row r="381" spans="1:12" x14ac:dyDescent="0.3">
      <c r="A381" s="18" t="s">
        <v>956</v>
      </c>
      <c r="B381" s="22" t="s">
        <v>341</v>
      </c>
      <c r="C381" s="23"/>
      <c r="D381" s="19" t="s">
        <v>954</v>
      </c>
      <c r="E381" s="20"/>
      <c r="F381" s="20"/>
      <c r="G381" s="20"/>
      <c r="H381" s="52">
        <v>7711572.1399999997</v>
      </c>
      <c r="I381" s="52">
        <v>0</v>
      </c>
      <c r="J381" s="52">
        <v>2417155.19</v>
      </c>
      <c r="K381" s="52">
        <v>10128727.33</v>
      </c>
      <c r="L381" s="63"/>
    </row>
    <row r="382" spans="1:12" x14ac:dyDescent="0.3">
      <c r="A382" s="18" t="s">
        <v>957</v>
      </c>
      <c r="B382" s="22" t="s">
        <v>341</v>
      </c>
      <c r="C382" s="23"/>
      <c r="D382" s="23"/>
      <c r="E382" s="19" t="s">
        <v>958</v>
      </c>
      <c r="F382" s="20"/>
      <c r="G382" s="20"/>
      <c r="H382" s="52">
        <v>7536354.1200000001</v>
      </c>
      <c r="I382" s="52">
        <v>0</v>
      </c>
      <c r="J382" s="52">
        <v>2341944.7999999998</v>
      </c>
      <c r="K382" s="52">
        <v>9878298.9199999999</v>
      </c>
      <c r="L382" s="63"/>
    </row>
    <row r="383" spans="1:12" x14ac:dyDescent="0.3">
      <c r="A383" s="18" t="s">
        <v>959</v>
      </c>
      <c r="B383" s="22" t="s">
        <v>341</v>
      </c>
      <c r="C383" s="23"/>
      <c r="D383" s="23"/>
      <c r="E383" s="23"/>
      <c r="F383" s="19" t="s">
        <v>958</v>
      </c>
      <c r="G383" s="20"/>
      <c r="H383" s="52">
        <v>7536354.1200000001</v>
      </c>
      <c r="I383" s="52">
        <v>0</v>
      </c>
      <c r="J383" s="52">
        <v>2341944.7999999998</v>
      </c>
      <c r="K383" s="52">
        <v>9878298.9199999999</v>
      </c>
      <c r="L383" s="63"/>
    </row>
    <row r="384" spans="1:12" x14ac:dyDescent="0.3">
      <c r="A384" s="24" t="s">
        <v>960</v>
      </c>
      <c r="B384" s="22" t="s">
        <v>341</v>
      </c>
      <c r="C384" s="23"/>
      <c r="D384" s="23"/>
      <c r="E384" s="23"/>
      <c r="F384" s="23"/>
      <c r="G384" s="25" t="s">
        <v>546</v>
      </c>
      <c r="H384" s="54">
        <v>7536354.1200000001</v>
      </c>
      <c r="I384" s="54">
        <v>0</v>
      </c>
      <c r="J384" s="54">
        <v>2341944.7999999998</v>
      </c>
      <c r="K384" s="54">
        <v>9878298.9199999999</v>
      </c>
      <c r="L384" s="64"/>
    </row>
    <row r="385" spans="1:12" x14ac:dyDescent="0.3">
      <c r="A385" s="26" t="s">
        <v>341</v>
      </c>
      <c r="B385" s="22" t="s">
        <v>341</v>
      </c>
      <c r="C385" s="23"/>
      <c r="D385" s="23"/>
      <c r="E385" s="23"/>
      <c r="F385" s="23"/>
      <c r="G385" s="27" t="s">
        <v>341</v>
      </c>
      <c r="H385" s="53"/>
      <c r="I385" s="53"/>
      <c r="J385" s="53"/>
      <c r="K385" s="53"/>
      <c r="L385" s="65"/>
    </row>
    <row r="386" spans="1:12" x14ac:dyDescent="0.3">
      <c r="A386" s="18" t="s">
        <v>961</v>
      </c>
      <c r="B386" s="22" t="s">
        <v>341</v>
      </c>
      <c r="C386" s="23"/>
      <c r="D386" s="23"/>
      <c r="E386" s="19" t="s">
        <v>962</v>
      </c>
      <c r="F386" s="20"/>
      <c r="G386" s="20"/>
      <c r="H386" s="52">
        <v>60926.98</v>
      </c>
      <c r="I386" s="52">
        <v>0</v>
      </c>
      <c r="J386" s="52">
        <v>305.60000000000002</v>
      </c>
      <c r="K386" s="52">
        <v>61232.58</v>
      </c>
      <c r="L386" s="63"/>
    </row>
    <row r="387" spans="1:12" x14ac:dyDescent="0.3">
      <c r="A387" s="18" t="s">
        <v>963</v>
      </c>
      <c r="B387" s="22" t="s">
        <v>341</v>
      </c>
      <c r="C387" s="23"/>
      <c r="D387" s="23"/>
      <c r="E387" s="23"/>
      <c r="F387" s="19" t="s">
        <v>964</v>
      </c>
      <c r="G387" s="20"/>
      <c r="H387" s="52">
        <v>60926.98</v>
      </c>
      <c r="I387" s="52">
        <v>0</v>
      </c>
      <c r="J387" s="52">
        <v>305.60000000000002</v>
      </c>
      <c r="K387" s="52">
        <v>61232.58</v>
      </c>
      <c r="L387" s="63"/>
    </row>
    <row r="388" spans="1:12" x14ac:dyDescent="0.3">
      <c r="A388" s="24" t="s">
        <v>965</v>
      </c>
      <c r="B388" s="22" t="s">
        <v>341</v>
      </c>
      <c r="C388" s="23"/>
      <c r="D388" s="23"/>
      <c r="E388" s="23"/>
      <c r="F388" s="23"/>
      <c r="G388" s="25" t="s">
        <v>966</v>
      </c>
      <c r="H388" s="54">
        <v>60926.98</v>
      </c>
      <c r="I388" s="54">
        <v>0</v>
      </c>
      <c r="J388" s="54">
        <v>305.60000000000002</v>
      </c>
      <c r="K388" s="54">
        <v>61232.58</v>
      </c>
      <c r="L388" s="64"/>
    </row>
    <row r="389" spans="1:12" x14ac:dyDescent="0.3">
      <c r="A389" s="26" t="s">
        <v>341</v>
      </c>
      <c r="B389" s="22" t="s">
        <v>341</v>
      </c>
      <c r="C389" s="23"/>
      <c r="D389" s="23"/>
      <c r="E389" s="23"/>
      <c r="F389" s="23"/>
      <c r="G389" s="27" t="s">
        <v>341</v>
      </c>
      <c r="H389" s="53"/>
      <c r="I389" s="53"/>
      <c r="J389" s="53"/>
      <c r="K389" s="53"/>
      <c r="L389" s="65"/>
    </row>
    <row r="390" spans="1:12" x14ac:dyDescent="0.3">
      <c r="A390" s="18" t="s">
        <v>967</v>
      </c>
      <c r="B390" s="22" t="s">
        <v>341</v>
      </c>
      <c r="C390" s="23"/>
      <c r="D390" s="23"/>
      <c r="E390" s="19" t="s">
        <v>968</v>
      </c>
      <c r="F390" s="20"/>
      <c r="G390" s="20"/>
      <c r="H390" s="52">
        <v>111762.39</v>
      </c>
      <c r="I390" s="52">
        <v>0</v>
      </c>
      <c r="J390" s="52">
        <v>28633.919999999998</v>
      </c>
      <c r="K390" s="52">
        <v>140396.31</v>
      </c>
      <c r="L390" s="63"/>
    </row>
    <row r="391" spans="1:12" x14ac:dyDescent="0.3">
      <c r="A391" s="18" t="s">
        <v>969</v>
      </c>
      <c r="B391" s="22" t="s">
        <v>341</v>
      </c>
      <c r="C391" s="23"/>
      <c r="D391" s="23"/>
      <c r="E391" s="23"/>
      <c r="F391" s="19" t="s">
        <v>968</v>
      </c>
      <c r="G391" s="20"/>
      <c r="H391" s="52">
        <v>111762.39</v>
      </c>
      <c r="I391" s="52">
        <v>0</v>
      </c>
      <c r="J391" s="52">
        <v>28633.919999999998</v>
      </c>
      <c r="K391" s="52">
        <v>140396.31</v>
      </c>
      <c r="L391" s="63"/>
    </row>
    <row r="392" spans="1:12" x14ac:dyDescent="0.3">
      <c r="A392" s="24" t="s">
        <v>970</v>
      </c>
      <c r="B392" s="22" t="s">
        <v>341</v>
      </c>
      <c r="C392" s="23"/>
      <c r="D392" s="23"/>
      <c r="E392" s="23"/>
      <c r="F392" s="23"/>
      <c r="G392" s="25" t="s">
        <v>971</v>
      </c>
      <c r="H392" s="54">
        <v>111647.09</v>
      </c>
      <c r="I392" s="54">
        <v>0</v>
      </c>
      <c r="J392" s="54">
        <v>28633.83</v>
      </c>
      <c r="K392" s="54">
        <v>140280.92000000001</v>
      </c>
      <c r="L392" s="64"/>
    </row>
    <row r="393" spans="1:12" x14ac:dyDescent="0.3">
      <c r="A393" s="24" t="s">
        <v>972</v>
      </c>
      <c r="B393" s="22" t="s">
        <v>341</v>
      </c>
      <c r="C393" s="23"/>
      <c r="D393" s="23"/>
      <c r="E393" s="23"/>
      <c r="F393" s="23"/>
      <c r="G393" s="25" t="s">
        <v>973</v>
      </c>
      <c r="H393" s="54">
        <v>115.3</v>
      </c>
      <c r="I393" s="54">
        <v>0</v>
      </c>
      <c r="J393" s="54">
        <v>0.09</v>
      </c>
      <c r="K393" s="54">
        <v>115.39</v>
      </c>
      <c r="L393" s="64"/>
    </row>
    <row r="394" spans="1:12" x14ac:dyDescent="0.3">
      <c r="A394" s="26" t="s">
        <v>341</v>
      </c>
      <c r="B394" s="22" t="s">
        <v>341</v>
      </c>
      <c r="C394" s="23"/>
      <c r="D394" s="23"/>
      <c r="E394" s="23"/>
      <c r="F394" s="23"/>
      <c r="G394" s="27" t="s">
        <v>341</v>
      </c>
      <c r="H394" s="53"/>
      <c r="I394" s="53"/>
      <c r="J394" s="53"/>
      <c r="K394" s="53"/>
      <c r="L394" s="65"/>
    </row>
    <row r="395" spans="1:12" x14ac:dyDescent="0.3">
      <c r="A395" s="18" t="s">
        <v>974</v>
      </c>
      <c r="B395" s="22" t="s">
        <v>341</v>
      </c>
      <c r="C395" s="23"/>
      <c r="D395" s="23"/>
      <c r="E395" s="19" t="s">
        <v>975</v>
      </c>
      <c r="F395" s="20"/>
      <c r="G395" s="20"/>
      <c r="H395" s="52">
        <v>0</v>
      </c>
      <c r="I395" s="52">
        <v>0</v>
      </c>
      <c r="J395" s="52">
        <v>444.37</v>
      </c>
      <c r="K395" s="52">
        <v>444.37</v>
      </c>
      <c r="L395" s="63"/>
    </row>
    <row r="396" spans="1:12" x14ac:dyDescent="0.3">
      <c r="A396" s="18" t="s">
        <v>976</v>
      </c>
      <c r="B396" s="22" t="s">
        <v>341</v>
      </c>
      <c r="C396" s="23"/>
      <c r="D396" s="23"/>
      <c r="E396" s="23"/>
      <c r="F396" s="19" t="s">
        <v>977</v>
      </c>
      <c r="G396" s="20"/>
      <c r="H396" s="52">
        <v>0</v>
      </c>
      <c r="I396" s="52">
        <v>0</v>
      </c>
      <c r="J396" s="52">
        <v>444.37</v>
      </c>
      <c r="K396" s="52">
        <v>444.37</v>
      </c>
      <c r="L396" s="63"/>
    </row>
    <row r="397" spans="1:12" x14ac:dyDescent="0.3">
      <c r="A397" s="24" t="s">
        <v>978</v>
      </c>
      <c r="B397" s="22" t="s">
        <v>341</v>
      </c>
      <c r="C397" s="23"/>
      <c r="D397" s="23"/>
      <c r="E397" s="23"/>
      <c r="F397" s="23"/>
      <c r="G397" s="25" t="s">
        <v>979</v>
      </c>
      <c r="H397" s="54">
        <v>0</v>
      </c>
      <c r="I397" s="54">
        <v>0</v>
      </c>
      <c r="J397" s="54">
        <v>444.37</v>
      </c>
      <c r="K397" s="54">
        <v>444.37</v>
      </c>
      <c r="L397" s="64"/>
    </row>
    <row r="398" spans="1:12" x14ac:dyDescent="0.3">
      <c r="A398" s="26" t="s">
        <v>341</v>
      </c>
      <c r="B398" s="22" t="s">
        <v>341</v>
      </c>
      <c r="C398" s="23"/>
      <c r="D398" s="23"/>
      <c r="E398" s="23"/>
      <c r="F398" s="23"/>
      <c r="G398" s="27" t="s">
        <v>341</v>
      </c>
      <c r="H398" s="53"/>
      <c r="I398" s="53"/>
      <c r="J398" s="53"/>
      <c r="K398" s="53"/>
      <c r="L398" s="65"/>
    </row>
    <row r="399" spans="1:12" x14ac:dyDescent="0.3">
      <c r="A399" s="18" t="s">
        <v>980</v>
      </c>
      <c r="B399" s="22" t="s">
        <v>341</v>
      </c>
      <c r="C399" s="23"/>
      <c r="D399" s="23"/>
      <c r="E399" s="19" t="s">
        <v>981</v>
      </c>
      <c r="F399" s="20"/>
      <c r="G399" s="20"/>
      <c r="H399" s="52">
        <v>336</v>
      </c>
      <c r="I399" s="52">
        <v>0</v>
      </c>
      <c r="J399" s="52">
        <v>45258.27</v>
      </c>
      <c r="K399" s="52">
        <v>45594.27</v>
      </c>
      <c r="L399" s="63"/>
    </row>
    <row r="400" spans="1:12" x14ac:dyDescent="0.3">
      <c r="A400" s="18" t="s">
        <v>982</v>
      </c>
      <c r="B400" s="22" t="s">
        <v>341</v>
      </c>
      <c r="C400" s="23"/>
      <c r="D400" s="23"/>
      <c r="E400" s="23"/>
      <c r="F400" s="19" t="s">
        <v>983</v>
      </c>
      <c r="G400" s="20"/>
      <c r="H400" s="52">
        <v>336</v>
      </c>
      <c r="I400" s="52">
        <v>0</v>
      </c>
      <c r="J400" s="52">
        <v>45258.27</v>
      </c>
      <c r="K400" s="52">
        <v>45594.27</v>
      </c>
      <c r="L400" s="63"/>
    </row>
    <row r="401" spans="1:12" x14ac:dyDescent="0.3">
      <c r="A401" s="24" t="s">
        <v>984</v>
      </c>
      <c r="B401" s="22" t="s">
        <v>341</v>
      </c>
      <c r="C401" s="23"/>
      <c r="D401" s="23"/>
      <c r="E401" s="23"/>
      <c r="F401" s="23"/>
      <c r="G401" s="25" t="s">
        <v>985</v>
      </c>
      <c r="H401" s="54">
        <v>0</v>
      </c>
      <c r="I401" s="54">
        <v>0</v>
      </c>
      <c r="J401" s="54">
        <v>45207.39</v>
      </c>
      <c r="K401" s="54">
        <v>45207.39</v>
      </c>
      <c r="L401" s="64"/>
    </row>
    <row r="402" spans="1:12" x14ac:dyDescent="0.3">
      <c r="A402" s="24" t="s">
        <v>986</v>
      </c>
      <c r="B402" s="22" t="s">
        <v>341</v>
      </c>
      <c r="C402" s="23"/>
      <c r="D402" s="23"/>
      <c r="E402" s="23"/>
      <c r="F402" s="23"/>
      <c r="G402" s="25" t="s">
        <v>987</v>
      </c>
      <c r="H402" s="54">
        <v>336</v>
      </c>
      <c r="I402" s="54">
        <v>0</v>
      </c>
      <c r="J402" s="54">
        <v>50.88</v>
      </c>
      <c r="K402" s="54">
        <v>386.88</v>
      </c>
      <c r="L402" s="64"/>
    </row>
    <row r="403" spans="1:12" x14ac:dyDescent="0.3">
      <c r="A403" s="26" t="s">
        <v>341</v>
      </c>
      <c r="B403" s="22" t="s">
        <v>341</v>
      </c>
      <c r="C403" s="23"/>
      <c r="D403" s="23"/>
      <c r="E403" s="23"/>
      <c r="F403" s="23"/>
      <c r="G403" s="27" t="s">
        <v>341</v>
      </c>
      <c r="H403" s="53"/>
      <c r="I403" s="53"/>
      <c r="J403" s="53"/>
      <c r="K403" s="53"/>
      <c r="L403" s="65"/>
    </row>
    <row r="404" spans="1:12" x14ac:dyDescent="0.3">
      <c r="A404" s="18" t="s">
        <v>988</v>
      </c>
      <c r="B404" s="22" t="s">
        <v>341</v>
      </c>
      <c r="C404" s="23"/>
      <c r="D404" s="23"/>
      <c r="E404" s="19" t="s">
        <v>944</v>
      </c>
      <c r="F404" s="20"/>
      <c r="G404" s="20"/>
      <c r="H404" s="52">
        <v>2192.65</v>
      </c>
      <c r="I404" s="52">
        <v>0</v>
      </c>
      <c r="J404" s="52">
        <v>568.23</v>
      </c>
      <c r="K404" s="52">
        <v>2760.88</v>
      </c>
      <c r="L404" s="63"/>
    </row>
    <row r="405" spans="1:12" x14ac:dyDescent="0.3">
      <c r="A405" s="18" t="s">
        <v>989</v>
      </c>
      <c r="B405" s="22" t="s">
        <v>341</v>
      </c>
      <c r="C405" s="23"/>
      <c r="D405" s="23"/>
      <c r="E405" s="23"/>
      <c r="F405" s="19" t="s">
        <v>944</v>
      </c>
      <c r="G405" s="20"/>
      <c r="H405" s="52">
        <v>2192.65</v>
      </c>
      <c r="I405" s="52">
        <v>0</v>
      </c>
      <c r="J405" s="52">
        <v>568.23</v>
      </c>
      <c r="K405" s="52">
        <v>2760.88</v>
      </c>
      <c r="L405" s="63"/>
    </row>
    <row r="406" spans="1:12" x14ac:dyDescent="0.3">
      <c r="A406" s="24" t="s">
        <v>990</v>
      </c>
      <c r="B406" s="22" t="s">
        <v>341</v>
      </c>
      <c r="C406" s="23"/>
      <c r="D406" s="23"/>
      <c r="E406" s="23"/>
      <c r="F406" s="23"/>
      <c r="G406" s="25" t="s">
        <v>949</v>
      </c>
      <c r="H406" s="54">
        <v>2192.65</v>
      </c>
      <c r="I406" s="54">
        <v>0</v>
      </c>
      <c r="J406" s="54">
        <v>568.23</v>
      </c>
      <c r="K406" s="54">
        <v>2760.88</v>
      </c>
      <c r="L406" s="64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87"/>
  <sheetViews>
    <sheetView topLeftCell="A374" workbookViewId="0">
      <selection activeCell="K12" sqref="K12"/>
    </sheetView>
  </sheetViews>
  <sheetFormatPr defaultRowHeight="14.4" x14ac:dyDescent="0.3"/>
  <cols>
    <col min="1" max="1" width="16.44140625" customWidth="1"/>
    <col min="2" max="6" width="2.109375" customWidth="1"/>
    <col min="7" max="7" width="51.33203125" bestFit="1" customWidth="1"/>
    <col min="8" max="8" width="15" style="57" bestFit="1" customWidth="1"/>
    <col min="9" max="10" width="13.33203125" style="57" bestFit="1" customWidth="1"/>
    <col min="11" max="11" width="14.33203125" style="57" bestFit="1" customWidth="1"/>
    <col min="12" max="12" width="13.33203125" style="57" bestFit="1" customWidth="1"/>
    <col min="257" max="257" width="16.44140625" customWidth="1"/>
    <col min="258" max="262" width="2.109375" customWidth="1"/>
    <col min="263" max="263" width="51.33203125" bestFit="1" customWidth="1"/>
    <col min="264" max="264" width="15" bestFit="1" customWidth="1"/>
    <col min="265" max="266" width="13.33203125" bestFit="1" customWidth="1"/>
    <col min="267" max="267" width="14.33203125" bestFit="1" customWidth="1"/>
    <col min="268" max="268" width="13.33203125" bestFit="1" customWidth="1"/>
    <col min="513" max="513" width="16.44140625" customWidth="1"/>
    <col min="514" max="518" width="2.109375" customWidth="1"/>
    <col min="519" max="519" width="51.33203125" bestFit="1" customWidth="1"/>
    <col min="520" max="520" width="15" bestFit="1" customWidth="1"/>
    <col min="521" max="522" width="13.33203125" bestFit="1" customWidth="1"/>
    <col min="523" max="523" width="14.33203125" bestFit="1" customWidth="1"/>
    <col min="524" max="524" width="13.33203125" bestFit="1" customWidth="1"/>
    <col min="769" max="769" width="16.44140625" customWidth="1"/>
    <col min="770" max="774" width="2.109375" customWidth="1"/>
    <col min="775" max="775" width="51.33203125" bestFit="1" customWidth="1"/>
    <col min="776" max="776" width="15" bestFit="1" customWidth="1"/>
    <col min="777" max="778" width="13.33203125" bestFit="1" customWidth="1"/>
    <col min="779" max="779" width="14.33203125" bestFit="1" customWidth="1"/>
    <col min="780" max="780" width="13.33203125" bestFit="1" customWidth="1"/>
    <col min="1025" max="1025" width="16.44140625" customWidth="1"/>
    <col min="1026" max="1030" width="2.109375" customWidth="1"/>
    <col min="1031" max="1031" width="51.33203125" bestFit="1" customWidth="1"/>
    <col min="1032" max="1032" width="15" bestFit="1" customWidth="1"/>
    <col min="1033" max="1034" width="13.33203125" bestFit="1" customWidth="1"/>
    <col min="1035" max="1035" width="14.33203125" bestFit="1" customWidth="1"/>
    <col min="1036" max="1036" width="13.33203125" bestFit="1" customWidth="1"/>
    <col min="1281" max="1281" width="16.44140625" customWidth="1"/>
    <col min="1282" max="1286" width="2.109375" customWidth="1"/>
    <col min="1287" max="1287" width="51.33203125" bestFit="1" customWidth="1"/>
    <col min="1288" max="1288" width="15" bestFit="1" customWidth="1"/>
    <col min="1289" max="1290" width="13.33203125" bestFit="1" customWidth="1"/>
    <col min="1291" max="1291" width="14.33203125" bestFit="1" customWidth="1"/>
    <col min="1292" max="1292" width="13.33203125" bestFit="1" customWidth="1"/>
    <col min="1537" max="1537" width="16.44140625" customWidth="1"/>
    <col min="1538" max="1542" width="2.109375" customWidth="1"/>
    <col min="1543" max="1543" width="51.33203125" bestFit="1" customWidth="1"/>
    <col min="1544" max="1544" width="15" bestFit="1" customWidth="1"/>
    <col min="1545" max="1546" width="13.33203125" bestFit="1" customWidth="1"/>
    <col min="1547" max="1547" width="14.33203125" bestFit="1" customWidth="1"/>
    <col min="1548" max="1548" width="13.33203125" bestFit="1" customWidth="1"/>
    <col min="1793" max="1793" width="16.44140625" customWidth="1"/>
    <col min="1794" max="1798" width="2.109375" customWidth="1"/>
    <col min="1799" max="1799" width="51.33203125" bestFit="1" customWidth="1"/>
    <col min="1800" max="1800" width="15" bestFit="1" customWidth="1"/>
    <col min="1801" max="1802" width="13.33203125" bestFit="1" customWidth="1"/>
    <col min="1803" max="1803" width="14.33203125" bestFit="1" customWidth="1"/>
    <col min="1804" max="1804" width="13.33203125" bestFit="1" customWidth="1"/>
    <col min="2049" max="2049" width="16.44140625" customWidth="1"/>
    <col min="2050" max="2054" width="2.109375" customWidth="1"/>
    <col min="2055" max="2055" width="51.33203125" bestFit="1" customWidth="1"/>
    <col min="2056" max="2056" width="15" bestFit="1" customWidth="1"/>
    <col min="2057" max="2058" width="13.33203125" bestFit="1" customWidth="1"/>
    <col min="2059" max="2059" width="14.33203125" bestFit="1" customWidth="1"/>
    <col min="2060" max="2060" width="13.33203125" bestFit="1" customWidth="1"/>
    <col min="2305" max="2305" width="16.44140625" customWidth="1"/>
    <col min="2306" max="2310" width="2.109375" customWidth="1"/>
    <col min="2311" max="2311" width="51.33203125" bestFit="1" customWidth="1"/>
    <col min="2312" max="2312" width="15" bestFit="1" customWidth="1"/>
    <col min="2313" max="2314" width="13.33203125" bestFit="1" customWidth="1"/>
    <col min="2315" max="2315" width="14.33203125" bestFit="1" customWidth="1"/>
    <col min="2316" max="2316" width="13.33203125" bestFit="1" customWidth="1"/>
    <col min="2561" max="2561" width="16.44140625" customWidth="1"/>
    <col min="2562" max="2566" width="2.109375" customWidth="1"/>
    <col min="2567" max="2567" width="51.33203125" bestFit="1" customWidth="1"/>
    <col min="2568" max="2568" width="15" bestFit="1" customWidth="1"/>
    <col min="2569" max="2570" width="13.33203125" bestFit="1" customWidth="1"/>
    <col min="2571" max="2571" width="14.33203125" bestFit="1" customWidth="1"/>
    <col min="2572" max="2572" width="13.33203125" bestFit="1" customWidth="1"/>
    <col min="2817" max="2817" width="16.44140625" customWidth="1"/>
    <col min="2818" max="2822" width="2.109375" customWidth="1"/>
    <col min="2823" max="2823" width="51.33203125" bestFit="1" customWidth="1"/>
    <col min="2824" max="2824" width="15" bestFit="1" customWidth="1"/>
    <col min="2825" max="2826" width="13.33203125" bestFit="1" customWidth="1"/>
    <col min="2827" max="2827" width="14.33203125" bestFit="1" customWidth="1"/>
    <col min="2828" max="2828" width="13.33203125" bestFit="1" customWidth="1"/>
    <col min="3073" max="3073" width="16.44140625" customWidth="1"/>
    <col min="3074" max="3078" width="2.109375" customWidth="1"/>
    <col min="3079" max="3079" width="51.33203125" bestFit="1" customWidth="1"/>
    <col min="3080" max="3080" width="15" bestFit="1" customWidth="1"/>
    <col min="3081" max="3082" width="13.33203125" bestFit="1" customWidth="1"/>
    <col min="3083" max="3083" width="14.33203125" bestFit="1" customWidth="1"/>
    <col min="3084" max="3084" width="13.33203125" bestFit="1" customWidth="1"/>
    <col min="3329" max="3329" width="16.44140625" customWidth="1"/>
    <col min="3330" max="3334" width="2.109375" customWidth="1"/>
    <col min="3335" max="3335" width="51.33203125" bestFit="1" customWidth="1"/>
    <col min="3336" max="3336" width="15" bestFit="1" customWidth="1"/>
    <col min="3337" max="3338" width="13.33203125" bestFit="1" customWidth="1"/>
    <col min="3339" max="3339" width="14.33203125" bestFit="1" customWidth="1"/>
    <col min="3340" max="3340" width="13.33203125" bestFit="1" customWidth="1"/>
    <col min="3585" max="3585" width="16.44140625" customWidth="1"/>
    <col min="3586" max="3590" width="2.109375" customWidth="1"/>
    <col min="3591" max="3591" width="51.33203125" bestFit="1" customWidth="1"/>
    <col min="3592" max="3592" width="15" bestFit="1" customWidth="1"/>
    <col min="3593" max="3594" width="13.33203125" bestFit="1" customWidth="1"/>
    <col min="3595" max="3595" width="14.33203125" bestFit="1" customWidth="1"/>
    <col min="3596" max="3596" width="13.33203125" bestFit="1" customWidth="1"/>
    <col min="3841" max="3841" width="16.44140625" customWidth="1"/>
    <col min="3842" max="3846" width="2.109375" customWidth="1"/>
    <col min="3847" max="3847" width="51.33203125" bestFit="1" customWidth="1"/>
    <col min="3848" max="3848" width="15" bestFit="1" customWidth="1"/>
    <col min="3849" max="3850" width="13.33203125" bestFit="1" customWidth="1"/>
    <col min="3851" max="3851" width="14.33203125" bestFit="1" customWidth="1"/>
    <col min="3852" max="3852" width="13.33203125" bestFit="1" customWidth="1"/>
    <col min="4097" max="4097" width="16.44140625" customWidth="1"/>
    <col min="4098" max="4102" width="2.109375" customWidth="1"/>
    <col min="4103" max="4103" width="51.33203125" bestFit="1" customWidth="1"/>
    <col min="4104" max="4104" width="15" bestFit="1" customWidth="1"/>
    <col min="4105" max="4106" width="13.33203125" bestFit="1" customWidth="1"/>
    <col min="4107" max="4107" width="14.33203125" bestFit="1" customWidth="1"/>
    <col min="4108" max="4108" width="13.33203125" bestFit="1" customWidth="1"/>
    <col min="4353" max="4353" width="16.44140625" customWidth="1"/>
    <col min="4354" max="4358" width="2.109375" customWidth="1"/>
    <col min="4359" max="4359" width="51.33203125" bestFit="1" customWidth="1"/>
    <col min="4360" max="4360" width="15" bestFit="1" customWidth="1"/>
    <col min="4361" max="4362" width="13.33203125" bestFit="1" customWidth="1"/>
    <col min="4363" max="4363" width="14.33203125" bestFit="1" customWidth="1"/>
    <col min="4364" max="4364" width="13.33203125" bestFit="1" customWidth="1"/>
    <col min="4609" max="4609" width="16.44140625" customWidth="1"/>
    <col min="4610" max="4614" width="2.109375" customWidth="1"/>
    <col min="4615" max="4615" width="51.33203125" bestFit="1" customWidth="1"/>
    <col min="4616" max="4616" width="15" bestFit="1" customWidth="1"/>
    <col min="4617" max="4618" width="13.33203125" bestFit="1" customWidth="1"/>
    <col min="4619" max="4619" width="14.33203125" bestFit="1" customWidth="1"/>
    <col min="4620" max="4620" width="13.33203125" bestFit="1" customWidth="1"/>
    <col min="4865" max="4865" width="16.44140625" customWidth="1"/>
    <col min="4866" max="4870" width="2.109375" customWidth="1"/>
    <col min="4871" max="4871" width="51.33203125" bestFit="1" customWidth="1"/>
    <col min="4872" max="4872" width="15" bestFit="1" customWidth="1"/>
    <col min="4873" max="4874" width="13.33203125" bestFit="1" customWidth="1"/>
    <col min="4875" max="4875" width="14.33203125" bestFit="1" customWidth="1"/>
    <col min="4876" max="4876" width="13.33203125" bestFit="1" customWidth="1"/>
    <col min="5121" max="5121" width="16.44140625" customWidth="1"/>
    <col min="5122" max="5126" width="2.109375" customWidth="1"/>
    <col min="5127" max="5127" width="51.33203125" bestFit="1" customWidth="1"/>
    <col min="5128" max="5128" width="15" bestFit="1" customWidth="1"/>
    <col min="5129" max="5130" width="13.33203125" bestFit="1" customWidth="1"/>
    <col min="5131" max="5131" width="14.33203125" bestFit="1" customWidth="1"/>
    <col min="5132" max="5132" width="13.33203125" bestFit="1" customWidth="1"/>
    <col min="5377" max="5377" width="16.44140625" customWidth="1"/>
    <col min="5378" max="5382" width="2.109375" customWidth="1"/>
    <col min="5383" max="5383" width="51.33203125" bestFit="1" customWidth="1"/>
    <col min="5384" max="5384" width="15" bestFit="1" customWidth="1"/>
    <col min="5385" max="5386" width="13.33203125" bestFit="1" customWidth="1"/>
    <col min="5387" max="5387" width="14.33203125" bestFit="1" customWidth="1"/>
    <col min="5388" max="5388" width="13.33203125" bestFit="1" customWidth="1"/>
    <col min="5633" max="5633" width="16.44140625" customWidth="1"/>
    <col min="5634" max="5638" width="2.109375" customWidth="1"/>
    <col min="5639" max="5639" width="51.33203125" bestFit="1" customWidth="1"/>
    <col min="5640" max="5640" width="15" bestFit="1" customWidth="1"/>
    <col min="5641" max="5642" width="13.33203125" bestFit="1" customWidth="1"/>
    <col min="5643" max="5643" width="14.33203125" bestFit="1" customWidth="1"/>
    <col min="5644" max="5644" width="13.33203125" bestFit="1" customWidth="1"/>
    <col min="5889" max="5889" width="16.44140625" customWidth="1"/>
    <col min="5890" max="5894" width="2.109375" customWidth="1"/>
    <col min="5895" max="5895" width="51.33203125" bestFit="1" customWidth="1"/>
    <col min="5896" max="5896" width="15" bestFit="1" customWidth="1"/>
    <col min="5897" max="5898" width="13.33203125" bestFit="1" customWidth="1"/>
    <col min="5899" max="5899" width="14.33203125" bestFit="1" customWidth="1"/>
    <col min="5900" max="5900" width="13.33203125" bestFit="1" customWidth="1"/>
    <col min="6145" max="6145" width="16.44140625" customWidth="1"/>
    <col min="6146" max="6150" width="2.109375" customWidth="1"/>
    <col min="6151" max="6151" width="51.33203125" bestFit="1" customWidth="1"/>
    <col min="6152" max="6152" width="15" bestFit="1" customWidth="1"/>
    <col min="6153" max="6154" width="13.33203125" bestFit="1" customWidth="1"/>
    <col min="6155" max="6155" width="14.33203125" bestFit="1" customWidth="1"/>
    <col min="6156" max="6156" width="13.33203125" bestFit="1" customWidth="1"/>
    <col min="6401" max="6401" width="16.44140625" customWidth="1"/>
    <col min="6402" max="6406" width="2.109375" customWidth="1"/>
    <col min="6407" max="6407" width="51.33203125" bestFit="1" customWidth="1"/>
    <col min="6408" max="6408" width="15" bestFit="1" customWidth="1"/>
    <col min="6409" max="6410" width="13.33203125" bestFit="1" customWidth="1"/>
    <col min="6411" max="6411" width="14.33203125" bestFit="1" customWidth="1"/>
    <col min="6412" max="6412" width="13.33203125" bestFit="1" customWidth="1"/>
    <col min="6657" max="6657" width="16.44140625" customWidth="1"/>
    <col min="6658" max="6662" width="2.109375" customWidth="1"/>
    <col min="6663" max="6663" width="51.33203125" bestFit="1" customWidth="1"/>
    <col min="6664" max="6664" width="15" bestFit="1" customWidth="1"/>
    <col min="6665" max="6666" width="13.33203125" bestFit="1" customWidth="1"/>
    <col min="6667" max="6667" width="14.33203125" bestFit="1" customWidth="1"/>
    <col min="6668" max="6668" width="13.33203125" bestFit="1" customWidth="1"/>
    <col min="6913" max="6913" width="16.44140625" customWidth="1"/>
    <col min="6914" max="6918" width="2.109375" customWidth="1"/>
    <col min="6919" max="6919" width="51.33203125" bestFit="1" customWidth="1"/>
    <col min="6920" max="6920" width="15" bestFit="1" customWidth="1"/>
    <col min="6921" max="6922" width="13.33203125" bestFit="1" customWidth="1"/>
    <col min="6923" max="6923" width="14.33203125" bestFit="1" customWidth="1"/>
    <col min="6924" max="6924" width="13.33203125" bestFit="1" customWidth="1"/>
    <col min="7169" max="7169" width="16.44140625" customWidth="1"/>
    <col min="7170" max="7174" width="2.109375" customWidth="1"/>
    <col min="7175" max="7175" width="51.33203125" bestFit="1" customWidth="1"/>
    <col min="7176" max="7176" width="15" bestFit="1" customWidth="1"/>
    <col min="7177" max="7178" width="13.33203125" bestFit="1" customWidth="1"/>
    <col min="7179" max="7179" width="14.33203125" bestFit="1" customWidth="1"/>
    <col min="7180" max="7180" width="13.33203125" bestFit="1" customWidth="1"/>
    <col min="7425" max="7425" width="16.44140625" customWidth="1"/>
    <col min="7426" max="7430" width="2.109375" customWidth="1"/>
    <col min="7431" max="7431" width="51.33203125" bestFit="1" customWidth="1"/>
    <col min="7432" max="7432" width="15" bestFit="1" customWidth="1"/>
    <col min="7433" max="7434" width="13.33203125" bestFit="1" customWidth="1"/>
    <col min="7435" max="7435" width="14.33203125" bestFit="1" customWidth="1"/>
    <col min="7436" max="7436" width="13.33203125" bestFit="1" customWidth="1"/>
    <col min="7681" max="7681" width="16.44140625" customWidth="1"/>
    <col min="7682" max="7686" width="2.109375" customWidth="1"/>
    <col min="7687" max="7687" width="51.33203125" bestFit="1" customWidth="1"/>
    <col min="7688" max="7688" width="15" bestFit="1" customWidth="1"/>
    <col min="7689" max="7690" width="13.33203125" bestFit="1" customWidth="1"/>
    <col min="7691" max="7691" width="14.33203125" bestFit="1" customWidth="1"/>
    <col min="7692" max="7692" width="13.33203125" bestFit="1" customWidth="1"/>
    <col min="7937" max="7937" width="16.44140625" customWidth="1"/>
    <col min="7938" max="7942" width="2.109375" customWidth="1"/>
    <col min="7943" max="7943" width="51.33203125" bestFit="1" customWidth="1"/>
    <col min="7944" max="7944" width="15" bestFit="1" customWidth="1"/>
    <col min="7945" max="7946" width="13.33203125" bestFit="1" customWidth="1"/>
    <col min="7947" max="7947" width="14.33203125" bestFit="1" customWidth="1"/>
    <col min="7948" max="7948" width="13.33203125" bestFit="1" customWidth="1"/>
    <col min="8193" max="8193" width="16.44140625" customWidth="1"/>
    <col min="8194" max="8198" width="2.109375" customWidth="1"/>
    <col min="8199" max="8199" width="51.33203125" bestFit="1" customWidth="1"/>
    <col min="8200" max="8200" width="15" bestFit="1" customWidth="1"/>
    <col min="8201" max="8202" width="13.33203125" bestFit="1" customWidth="1"/>
    <col min="8203" max="8203" width="14.33203125" bestFit="1" customWidth="1"/>
    <col min="8204" max="8204" width="13.33203125" bestFit="1" customWidth="1"/>
    <col min="8449" max="8449" width="16.44140625" customWidth="1"/>
    <col min="8450" max="8454" width="2.109375" customWidth="1"/>
    <col min="8455" max="8455" width="51.33203125" bestFit="1" customWidth="1"/>
    <col min="8456" max="8456" width="15" bestFit="1" customWidth="1"/>
    <col min="8457" max="8458" width="13.33203125" bestFit="1" customWidth="1"/>
    <col min="8459" max="8459" width="14.33203125" bestFit="1" customWidth="1"/>
    <col min="8460" max="8460" width="13.33203125" bestFit="1" customWidth="1"/>
    <col min="8705" max="8705" width="16.44140625" customWidth="1"/>
    <col min="8706" max="8710" width="2.109375" customWidth="1"/>
    <col min="8711" max="8711" width="51.33203125" bestFit="1" customWidth="1"/>
    <col min="8712" max="8712" width="15" bestFit="1" customWidth="1"/>
    <col min="8713" max="8714" width="13.33203125" bestFit="1" customWidth="1"/>
    <col min="8715" max="8715" width="14.33203125" bestFit="1" customWidth="1"/>
    <col min="8716" max="8716" width="13.33203125" bestFit="1" customWidth="1"/>
    <col min="8961" max="8961" width="16.44140625" customWidth="1"/>
    <col min="8962" max="8966" width="2.109375" customWidth="1"/>
    <col min="8967" max="8967" width="51.33203125" bestFit="1" customWidth="1"/>
    <col min="8968" max="8968" width="15" bestFit="1" customWidth="1"/>
    <col min="8969" max="8970" width="13.33203125" bestFit="1" customWidth="1"/>
    <col min="8971" max="8971" width="14.33203125" bestFit="1" customWidth="1"/>
    <col min="8972" max="8972" width="13.33203125" bestFit="1" customWidth="1"/>
    <col min="9217" max="9217" width="16.44140625" customWidth="1"/>
    <col min="9218" max="9222" width="2.109375" customWidth="1"/>
    <col min="9223" max="9223" width="51.33203125" bestFit="1" customWidth="1"/>
    <col min="9224" max="9224" width="15" bestFit="1" customWidth="1"/>
    <col min="9225" max="9226" width="13.33203125" bestFit="1" customWidth="1"/>
    <col min="9227" max="9227" width="14.33203125" bestFit="1" customWidth="1"/>
    <col min="9228" max="9228" width="13.33203125" bestFit="1" customWidth="1"/>
    <col min="9473" max="9473" width="16.44140625" customWidth="1"/>
    <col min="9474" max="9478" width="2.109375" customWidth="1"/>
    <col min="9479" max="9479" width="51.33203125" bestFit="1" customWidth="1"/>
    <col min="9480" max="9480" width="15" bestFit="1" customWidth="1"/>
    <col min="9481" max="9482" width="13.33203125" bestFit="1" customWidth="1"/>
    <col min="9483" max="9483" width="14.33203125" bestFit="1" customWidth="1"/>
    <col min="9484" max="9484" width="13.33203125" bestFit="1" customWidth="1"/>
    <col min="9729" max="9729" width="16.44140625" customWidth="1"/>
    <col min="9730" max="9734" width="2.109375" customWidth="1"/>
    <col min="9735" max="9735" width="51.33203125" bestFit="1" customWidth="1"/>
    <col min="9736" max="9736" width="15" bestFit="1" customWidth="1"/>
    <col min="9737" max="9738" width="13.33203125" bestFit="1" customWidth="1"/>
    <col min="9739" max="9739" width="14.33203125" bestFit="1" customWidth="1"/>
    <col min="9740" max="9740" width="13.33203125" bestFit="1" customWidth="1"/>
    <col min="9985" max="9985" width="16.44140625" customWidth="1"/>
    <col min="9986" max="9990" width="2.109375" customWidth="1"/>
    <col min="9991" max="9991" width="51.33203125" bestFit="1" customWidth="1"/>
    <col min="9992" max="9992" width="15" bestFit="1" customWidth="1"/>
    <col min="9993" max="9994" width="13.33203125" bestFit="1" customWidth="1"/>
    <col min="9995" max="9995" width="14.33203125" bestFit="1" customWidth="1"/>
    <col min="9996" max="9996" width="13.33203125" bestFit="1" customWidth="1"/>
    <col min="10241" max="10241" width="16.44140625" customWidth="1"/>
    <col min="10242" max="10246" width="2.109375" customWidth="1"/>
    <col min="10247" max="10247" width="51.33203125" bestFit="1" customWidth="1"/>
    <col min="10248" max="10248" width="15" bestFit="1" customWidth="1"/>
    <col min="10249" max="10250" width="13.33203125" bestFit="1" customWidth="1"/>
    <col min="10251" max="10251" width="14.33203125" bestFit="1" customWidth="1"/>
    <col min="10252" max="10252" width="13.33203125" bestFit="1" customWidth="1"/>
    <col min="10497" max="10497" width="16.44140625" customWidth="1"/>
    <col min="10498" max="10502" width="2.109375" customWidth="1"/>
    <col min="10503" max="10503" width="51.33203125" bestFit="1" customWidth="1"/>
    <col min="10504" max="10504" width="15" bestFit="1" customWidth="1"/>
    <col min="10505" max="10506" width="13.33203125" bestFit="1" customWidth="1"/>
    <col min="10507" max="10507" width="14.33203125" bestFit="1" customWidth="1"/>
    <col min="10508" max="10508" width="13.33203125" bestFit="1" customWidth="1"/>
    <col min="10753" max="10753" width="16.44140625" customWidth="1"/>
    <col min="10754" max="10758" width="2.109375" customWidth="1"/>
    <col min="10759" max="10759" width="51.33203125" bestFit="1" customWidth="1"/>
    <col min="10760" max="10760" width="15" bestFit="1" customWidth="1"/>
    <col min="10761" max="10762" width="13.33203125" bestFit="1" customWidth="1"/>
    <col min="10763" max="10763" width="14.33203125" bestFit="1" customWidth="1"/>
    <col min="10764" max="10764" width="13.33203125" bestFit="1" customWidth="1"/>
    <col min="11009" max="11009" width="16.44140625" customWidth="1"/>
    <col min="11010" max="11014" width="2.109375" customWidth="1"/>
    <col min="11015" max="11015" width="51.33203125" bestFit="1" customWidth="1"/>
    <col min="11016" max="11016" width="15" bestFit="1" customWidth="1"/>
    <col min="11017" max="11018" width="13.33203125" bestFit="1" customWidth="1"/>
    <col min="11019" max="11019" width="14.33203125" bestFit="1" customWidth="1"/>
    <col min="11020" max="11020" width="13.33203125" bestFit="1" customWidth="1"/>
    <col min="11265" max="11265" width="16.44140625" customWidth="1"/>
    <col min="11266" max="11270" width="2.109375" customWidth="1"/>
    <col min="11271" max="11271" width="51.33203125" bestFit="1" customWidth="1"/>
    <col min="11272" max="11272" width="15" bestFit="1" customWidth="1"/>
    <col min="11273" max="11274" width="13.33203125" bestFit="1" customWidth="1"/>
    <col min="11275" max="11275" width="14.33203125" bestFit="1" customWidth="1"/>
    <col min="11276" max="11276" width="13.33203125" bestFit="1" customWidth="1"/>
    <col min="11521" max="11521" width="16.44140625" customWidth="1"/>
    <col min="11522" max="11526" width="2.109375" customWidth="1"/>
    <col min="11527" max="11527" width="51.33203125" bestFit="1" customWidth="1"/>
    <col min="11528" max="11528" width="15" bestFit="1" customWidth="1"/>
    <col min="11529" max="11530" width="13.33203125" bestFit="1" customWidth="1"/>
    <col min="11531" max="11531" width="14.33203125" bestFit="1" customWidth="1"/>
    <col min="11532" max="11532" width="13.33203125" bestFit="1" customWidth="1"/>
    <col min="11777" max="11777" width="16.44140625" customWidth="1"/>
    <col min="11778" max="11782" width="2.109375" customWidth="1"/>
    <col min="11783" max="11783" width="51.33203125" bestFit="1" customWidth="1"/>
    <col min="11784" max="11784" width="15" bestFit="1" customWidth="1"/>
    <col min="11785" max="11786" width="13.33203125" bestFit="1" customWidth="1"/>
    <col min="11787" max="11787" width="14.33203125" bestFit="1" customWidth="1"/>
    <col min="11788" max="11788" width="13.33203125" bestFit="1" customWidth="1"/>
    <col min="12033" max="12033" width="16.44140625" customWidth="1"/>
    <col min="12034" max="12038" width="2.109375" customWidth="1"/>
    <col min="12039" max="12039" width="51.33203125" bestFit="1" customWidth="1"/>
    <col min="12040" max="12040" width="15" bestFit="1" customWidth="1"/>
    <col min="12041" max="12042" width="13.33203125" bestFit="1" customWidth="1"/>
    <col min="12043" max="12043" width="14.33203125" bestFit="1" customWidth="1"/>
    <col min="12044" max="12044" width="13.33203125" bestFit="1" customWidth="1"/>
    <col min="12289" max="12289" width="16.44140625" customWidth="1"/>
    <col min="12290" max="12294" width="2.109375" customWidth="1"/>
    <col min="12295" max="12295" width="51.33203125" bestFit="1" customWidth="1"/>
    <col min="12296" max="12296" width="15" bestFit="1" customWidth="1"/>
    <col min="12297" max="12298" width="13.33203125" bestFit="1" customWidth="1"/>
    <col min="12299" max="12299" width="14.33203125" bestFit="1" customWidth="1"/>
    <col min="12300" max="12300" width="13.33203125" bestFit="1" customWidth="1"/>
    <col min="12545" max="12545" width="16.44140625" customWidth="1"/>
    <col min="12546" max="12550" width="2.109375" customWidth="1"/>
    <col min="12551" max="12551" width="51.33203125" bestFit="1" customWidth="1"/>
    <col min="12552" max="12552" width="15" bestFit="1" customWidth="1"/>
    <col min="12553" max="12554" width="13.33203125" bestFit="1" customWidth="1"/>
    <col min="12555" max="12555" width="14.33203125" bestFit="1" customWidth="1"/>
    <col min="12556" max="12556" width="13.33203125" bestFit="1" customWidth="1"/>
    <col min="12801" max="12801" width="16.44140625" customWidth="1"/>
    <col min="12802" max="12806" width="2.109375" customWidth="1"/>
    <col min="12807" max="12807" width="51.33203125" bestFit="1" customWidth="1"/>
    <col min="12808" max="12808" width="15" bestFit="1" customWidth="1"/>
    <col min="12809" max="12810" width="13.33203125" bestFit="1" customWidth="1"/>
    <col min="12811" max="12811" width="14.33203125" bestFit="1" customWidth="1"/>
    <col min="12812" max="12812" width="13.33203125" bestFit="1" customWidth="1"/>
    <col min="13057" max="13057" width="16.44140625" customWidth="1"/>
    <col min="13058" max="13062" width="2.109375" customWidth="1"/>
    <col min="13063" max="13063" width="51.33203125" bestFit="1" customWidth="1"/>
    <col min="13064" max="13064" width="15" bestFit="1" customWidth="1"/>
    <col min="13065" max="13066" width="13.33203125" bestFit="1" customWidth="1"/>
    <col min="13067" max="13067" width="14.33203125" bestFit="1" customWidth="1"/>
    <col min="13068" max="13068" width="13.33203125" bestFit="1" customWidth="1"/>
    <col min="13313" max="13313" width="16.44140625" customWidth="1"/>
    <col min="13314" max="13318" width="2.109375" customWidth="1"/>
    <col min="13319" max="13319" width="51.33203125" bestFit="1" customWidth="1"/>
    <col min="13320" max="13320" width="15" bestFit="1" customWidth="1"/>
    <col min="13321" max="13322" width="13.33203125" bestFit="1" customWidth="1"/>
    <col min="13323" max="13323" width="14.33203125" bestFit="1" customWidth="1"/>
    <col min="13324" max="13324" width="13.33203125" bestFit="1" customWidth="1"/>
    <col min="13569" max="13569" width="16.44140625" customWidth="1"/>
    <col min="13570" max="13574" width="2.109375" customWidth="1"/>
    <col min="13575" max="13575" width="51.33203125" bestFit="1" customWidth="1"/>
    <col min="13576" max="13576" width="15" bestFit="1" customWidth="1"/>
    <col min="13577" max="13578" width="13.33203125" bestFit="1" customWidth="1"/>
    <col min="13579" max="13579" width="14.33203125" bestFit="1" customWidth="1"/>
    <col min="13580" max="13580" width="13.33203125" bestFit="1" customWidth="1"/>
    <col min="13825" max="13825" width="16.44140625" customWidth="1"/>
    <col min="13826" max="13830" width="2.109375" customWidth="1"/>
    <col min="13831" max="13831" width="51.33203125" bestFit="1" customWidth="1"/>
    <col min="13832" max="13832" width="15" bestFit="1" customWidth="1"/>
    <col min="13833" max="13834" width="13.33203125" bestFit="1" customWidth="1"/>
    <col min="13835" max="13835" width="14.33203125" bestFit="1" customWidth="1"/>
    <col min="13836" max="13836" width="13.33203125" bestFit="1" customWidth="1"/>
    <col min="14081" max="14081" width="16.44140625" customWidth="1"/>
    <col min="14082" max="14086" width="2.109375" customWidth="1"/>
    <col min="14087" max="14087" width="51.33203125" bestFit="1" customWidth="1"/>
    <col min="14088" max="14088" width="15" bestFit="1" customWidth="1"/>
    <col min="14089" max="14090" width="13.33203125" bestFit="1" customWidth="1"/>
    <col min="14091" max="14091" width="14.33203125" bestFit="1" customWidth="1"/>
    <col min="14092" max="14092" width="13.33203125" bestFit="1" customWidth="1"/>
    <col min="14337" max="14337" width="16.44140625" customWidth="1"/>
    <col min="14338" max="14342" width="2.109375" customWidth="1"/>
    <col min="14343" max="14343" width="51.33203125" bestFit="1" customWidth="1"/>
    <col min="14344" max="14344" width="15" bestFit="1" customWidth="1"/>
    <col min="14345" max="14346" width="13.33203125" bestFit="1" customWidth="1"/>
    <col min="14347" max="14347" width="14.33203125" bestFit="1" customWidth="1"/>
    <col min="14348" max="14348" width="13.33203125" bestFit="1" customWidth="1"/>
    <col min="14593" max="14593" width="16.44140625" customWidth="1"/>
    <col min="14594" max="14598" width="2.109375" customWidth="1"/>
    <col min="14599" max="14599" width="51.33203125" bestFit="1" customWidth="1"/>
    <col min="14600" max="14600" width="15" bestFit="1" customWidth="1"/>
    <col min="14601" max="14602" width="13.33203125" bestFit="1" customWidth="1"/>
    <col min="14603" max="14603" width="14.33203125" bestFit="1" customWidth="1"/>
    <col min="14604" max="14604" width="13.33203125" bestFit="1" customWidth="1"/>
    <col min="14849" max="14849" width="16.44140625" customWidth="1"/>
    <col min="14850" max="14854" width="2.109375" customWidth="1"/>
    <col min="14855" max="14855" width="51.33203125" bestFit="1" customWidth="1"/>
    <col min="14856" max="14856" width="15" bestFit="1" customWidth="1"/>
    <col min="14857" max="14858" width="13.33203125" bestFit="1" customWidth="1"/>
    <col min="14859" max="14859" width="14.33203125" bestFit="1" customWidth="1"/>
    <col min="14860" max="14860" width="13.33203125" bestFit="1" customWidth="1"/>
    <col min="15105" max="15105" width="16.44140625" customWidth="1"/>
    <col min="15106" max="15110" width="2.109375" customWidth="1"/>
    <col min="15111" max="15111" width="51.33203125" bestFit="1" customWidth="1"/>
    <col min="15112" max="15112" width="15" bestFit="1" customWidth="1"/>
    <col min="15113" max="15114" width="13.33203125" bestFit="1" customWidth="1"/>
    <col min="15115" max="15115" width="14.33203125" bestFit="1" customWidth="1"/>
    <col min="15116" max="15116" width="13.33203125" bestFit="1" customWidth="1"/>
    <col min="15361" max="15361" width="16.44140625" customWidth="1"/>
    <col min="15362" max="15366" width="2.109375" customWidth="1"/>
    <col min="15367" max="15367" width="51.33203125" bestFit="1" customWidth="1"/>
    <col min="15368" max="15368" width="15" bestFit="1" customWidth="1"/>
    <col min="15369" max="15370" width="13.33203125" bestFit="1" customWidth="1"/>
    <col min="15371" max="15371" width="14.33203125" bestFit="1" customWidth="1"/>
    <col min="15372" max="15372" width="13.33203125" bestFit="1" customWidth="1"/>
    <col min="15617" max="15617" width="16.44140625" customWidth="1"/>
    <col min="15618" max="15622" width="2.109375" customWidth="1"/>
    <col min="15623" max="15623" width="51.33203125" bestFit="1" customWidth="1"/>
    <col min="15624" max="15624" width="15" bestFit="1" customWidth="1"/>
    <col min="15625" max="15626" width="13.33203125" bestFit="1" customWidth="1"/>
    <col min="15627" max="15627" width="14.33203125" bestFit="1" customWidth="1"/>
    <col min="15628" max="15628" width="13.33203125" bestFit="1" customWidth="1"/>
    <col min="15873" max="15873" width="16.44140625" customWidth="1"/>
    <col min="15874" max="15878" width="2.109375" customWidth="1"/>
    <col min="15879" max="15879" width="51.33203125" bestFit="1" customWidth="1"/>
    <col min="15880" max="15880" width="15" bestFit="1" customWidth="1"/>
    <col min="15881" max="15882" width="13.33203125" bestFit="1" customWidth="1"/>
    <col min="15883" max="15883" width="14.33203125" bestFit="1" customWidth="1"/>
    <col min="15884" max="15884" width="13.33203125" bestFit="1" customWidth="1"/>
    <col min="16129" max="16129" width="16.44140625" customWidth="1"/>
    <col min="16130" max="16134" width="2.109375" customWidth="1"/>
    <col min="16135" max="16135" width="51.33203125" bestFit="1" customWidth="1"/>
    <col min="16136" max="16136" width="15" bestFit="1" customWidth="1"/>
    <col min="16137" max="16138" width="13.33203125" bestFit="1" customWidth="1"/>
    <col min="16139" max="16139" width="14.33203125" bestFit="1" customWidth="1"/>
    <col min="16140" max="16140" width="13.33203125" bestFit="1" customWidth="1"/>
  </cols>
  <sheetData>
    <row r="1" spans="1:12" x14ac:dyDescent="0.3">
      <c r="A1" s="15" t="s">
        <v>332</v>
      </c>
      <c r="B1" s="16" t="s">
        <v>333</v>
      </c>
      <c r="C1" s="17"/>
      <c r="D1" s="17"/>
      <c r="E1" s="17"/>
      <c r="F1" s="17"/>
      <c r="G1" s="17"/>
      <c r="H1" s="52" t="s">
        <v>334</v>
      </c>
      <c r="I1" s="52" t="s">
        <v>335</v>
      </c>
      <c r="J1" s="52" t="s">
        <v>336</v>
      </c>
      <c r="K1" s="52" t="s">
        <v>337</v>
      </c>
      <c r="L1" s="53"/>
    </row>
    <row r="2" spans="1:12" x14ac:dyDescent="0.3">
      <c r="A2" s="18" t="s">
        <v>28</v>
      </c>
      <c r="B2" s="19" t="s">
        <v>339</v>
      </c>
      <c r="C2" s="20"/>
      <c r="D2" s="20"/>
      <c r="E2" s="20"/>
      <c r="F2" s="20"/>
      <c r="G2" s="20"/>
      <c r="H2" s="52">
        <v>15801543.220000001</v>
      </c>
      <c r="I2" s="52">
        <v>3240867.14</v>
      </c>
      <c r="J2" s="52">
        <v>5800062.6699999999</v>
      </c>
      <c r="K2" s="52">
        <v>13242347.689999999</v>
      </c>
      <c r="L2" s="53"/>
    </row>
    <row r="3" spans="1:12" x14ac:dyDescent="0.3">
      <c r="A3" s="18" t="s">
        <v>340</v>
      </c>
      <c r="B3" s="21" t="s">
        <v>341</v>
      </c>
      <c r="C3" s="19" t="s">
        <v>342</v>
      </c>
      <c r="D3" s="20"/>
      <c r="E3" s="20"/>
      <c r="F3" s="20"/>
      <c r="G3" s="20"/>
      <c r="H3" s="52">
        <v>14420058.960000001</v>
      </c>
      <c r="I3" s="52">
        <v>3039245.18</v>
      </c>
      <c r="J3" s="52">
        <v>5731505.75</v>
      </c>
      <c r="K3" s="52">
        <v>11727798.390000001</v>
      </c>
      <c r="L3" s="53"/>
    </row>
    <row r="4" spans="1:12" x14ac:dyDescent="0.3">
      <c r="A4" s="18" t="s">
        <v>343</v>
      </c>
      <c r="B4" s="22" t="s">
        <v>341</v>
      </c>
      <c r="C4" s="23"/>
      <c r="D4" s="19" t="s">
        <v>344</v>
      </c>
      <c r="E4" s="20"/>
      <c r="F4" s="20"/>
      <c r="G4" s="20"/>
      <c r="H4" s="52">
        <v>14362989.34</v>
      </c>
      <c r="I4" s="52">
        <v>2853644.25</v>
      </c>
      <c r="J4" s="52">
        <v>5550197.96</v>
      </c>
      <c r="K4" s="52">
        <v>11666435.630000001</v>
      </c>
      <c r="L4" s="53"/>
    </row>
    <row r="5" spans="1:12" x14ac:dyDescent="0.3">
      <c r="A5" s="18" t="s">
        <v>345</v>
      </c>
      <c r="B5" s="22" t="s">
        <v>341</v>
      </c>
      <c r="C5" s="23"/>
      <c r="D5" s="23"/>
      <c r="E5" s="19" t="s">
        <v>344</v>
      </c>
      <c r="F5" s="20"/>
      <c r="G5" s="20"/>
      <c r="H5" s="52">
        <v>14362989.34</v>
      </c>
      <c r="I5" s="52">
        <v>2853644.25</v>
      </c>
      <c r="J5" s="52">
        <v>5550197.96</v>
      </c>
      <c r="K5" s="52">
        <v>11666435.630000001</v>
      </c>
      <c r="L5" s="53"/>
    </row>
    <row r="6" spans="1:12" x14ac:dyDescent="0.3">
      <c r="A6" s="18" t="s">
        <v>346</v>
      </c>
      <c r="B6" s="22" t="s">
        <v>341</v>
      </c>
      <c r="C6" s="23"/>
      <c r="D6" s="23"/>
      <c r="E6" s="23"/>
      <c r="F6" s="19" t="s">
        <v>347</v>
      </c>
      <c r="G6" s="20"/>
      <c r="H6" s="52">
        <v>3000</v>
      </c>
      <c r="I6" s="52">
        <v>8387.17</v>
      </c>
      <c r="J6" s="52">
        <v>8347.17</v>
      </c>
      <c r="K6" s="52">
        <v>3040</v>
      </c>
      <c r="L6" s="53"/>
    </row>
    <row r="7" spans="1:12" x14ac:dyDescent="0.3">
      <c r="A7" s="24" t="s">
        <v>348</v>
      </c>
      <c r="B7" s="22" t="s">
        <v>341</v>
      </c>
      <c r="C7" s="23"/>
      <c r="D7" s="23"/>
      <c r="E7" s="23"/>
      <c r="F7" s="23"/>
      <c r="G7" s="25" t="s">
        <v>349</v>
      </c>
      <c r="H7" s="54">
        <v>3000</v>
      </c>
      <c r="I7" s="54">
        <v>8387.17</v>
      </c>
      <c r="J7" s="54">
        <v>8347.17</v>
      </c>
      <c r="K7" s="54">
        <v>3040</v>
      </c>
      <c r="L7" s="55"/>
    </row>
    <row r="8" spans="1:12" x14ac:dyDescent="0.3">
      <c r="A8" s="26" t="s">
        <v>341</v>
      </c>
      <c r="B8" s="22" t="s">
        <v>341</v>
      </c>
      <c r="C8" s="23"/>
      <c r="D8" s="23"/>
      <c r="E8" s="23"/>
      <c r="F8" s="23"/>
      <c r="G8" s="27" t="s">
        <v>341</v>
      </c>
      <c r="H8" s="53"/>
      <c r="I8" s="53"/>
      <c r="J8" s="53"/>
      <c r="K8" s="53"/>
      <c r="L8" s="53"/>
    </row>
    <row r="9" spans="1:12" x14ac:dyDescent="0.3">
      <c r="A9" s="18" t="s">
        <v>350</v>
      </c>
      <c r="B9" s="22" t="s">
        <v>341</v>
      </c>
      <c r="C9" s="23"/>
      <c r="D9" s="23"/>
      <c r="E9" s="23"/>
      <c r="F9" s="19" t="s">
        <v>351</v>
      </c>
      <c r="G9" s="20"/>
      <c r="H9" s="52">
        <v>0</v>
      </c>
      <c r="I9" s="52">
        <v>2807648.36</v>
      </c>
      <c r="J9" s="52">
        <v>2807648.36</v>
      </c>
      <c r="K9" s="52">
        <v>0</v>
      </c>
      <c r="L9" s="53"/>
    </row>
    <row r="10" spans="1:12" x14ac:dyDescent="0.3">
      <c r="A10" s="24" t="s">
        <v>352</v>
      </c>
      <c r="B10" s="22" t="s">
        <v>341</v>
      </c>
      <c r="C10" s="23"/>
      <c r="D10" s="23"/>
      <c r="E10" s="23"/>
      <c r="F10" s="23"/>
      <c r="G10" s="25" t="s">
        <v>353</v>
      </c>
      <c r="H10" s="54">
        <v>0</v>
      </c>
      <c r="I10" s="54">
        <v>2807648.36</v>
      </c>
      <c r="J10" s="54">
        <v>2807648.36</v>
      </c>
      <c r="K10" s="54">
        <v>0</v>
      </c>
      <c r="L10" s="55"/>
    </row>
    <row r="11" spans="1:12" x14ac:dyDescent="0.3">
      <c r="A11" s="26" t="s">
        <v>341</v>
      </c>
      <c r="B11" s="22" t="s">
        <v>341</v>
      </c>
      <c r="C11" s="23"/>
      <c r="D11" s="23"/>
      <c r="E11" s="23"/>
      <c r="F11" s="23"/>
      <c r="G11" s="27" t="s">
        <v>341</v>
      </c>
      <c r="H11" s="53"/>
      <c r="I11" s="53"/>
      <c r="J11" s="53"/>
      <c r="K11" s="53"/>
      <c r="L11" s="53"/>
    </row>
    <row r="12" spans="1:12" x14ac:dyDescent="0.3">
      <c r="A12" s="18" t="s">
        <v>360</v>
      </c>
      <c r="B12" s="22" t="s">
        <v>341</v>
      </c>
      <c r="C12" s="23"/>
      <c r="D12" s="23"/>
      <c r="E12" s="23"/>
      <c r="F12" s="19" t="s">
        <v>361</v>
      </c>
      <c r="G12" s="20"/>
      <c r="H12" s="52">
        <v>14359989.34</v>
      </c>
      <c r="I12" s="52">
        <v>37300.300000000003</v>
      </c>
      <c r="J12" s="52">
        <v>2733894.01</v>
      </c>
      <c r="K12" s="52">
        <v>11663395.630000001</v>
      </c>
      <c r="L12" s="53"/>
    </row>
    <row r="13" spans="1:12" x14ac:dyDescent="0.3">
      <c r="A13" s="24" t="s">
        <v>362</v>
      </c>
      <c r="B13" s="22" t="s">
        <v>341</v>
      </c>
      <c r="C13" s="23"/>
      <c r="D13" s="23"/>
      <c r="E13" s="23"/>
      <c r="F13" s="23"/>
      <c r="G13" s="25" t="s">
        <v>363</v>
      </c>
      <c r="H13" s="54">
        <v>12707965.09</v>
      </c>
      <c r="I13" s="54">
        <v>37284.660000000003</v>
      </c>
      <c r="J13" s="54">
        <v>2731811.6</v>
      </c>
      <c r="K13" s="54">
        <v>10013438.15</v>
      </c>
      <c r="L13" s="55"/>
    </row>
    <row r="14" spans="1:12" x14ac:dyDescent="0.3">
      <c r="A14" s="24" t="s">
        <v>364</v>
      </c>
      <c r="B14" s="22" t="s">
        <v>341</v>
      </c>
      <c r="C14" s="23"/>
      <c r="D14" s="23"/>
      <c r="E14" s="23"/>
      <c r="F14" s="23"/>
      <c r="G14" s="25" t="s">
        <v>365</v>
      </c>
      <c r="H14" s="54">
        <v>1011629.41</v>
      </c>
      <c r="I14" s="54">
        <v>0</v>
      </c>
      <c r="J14" s="54">
        <v>1283.6500000000001</v>
      </c>
      <c r="K14" s="54">
        <v>1010345.76</v>
      </c>
      <c r="L14" s="55"/>
    </row>
    <row r="15" spans="1:12" x14ac:dyDescent="0.3">
      <c r="A15" s="24" t="s">
        <v>366</v>
      </c>
      <c r="B15" s="22" t="s">
        <v>341</v>
      </c>
      <c r="C15" s="23"/>
      <c r="D15" s="23"/>
      <c r="E15" s="23"/>
      <c r="F15" s="23"/>
      <c r="G15" s="25" t="s">
        <v>367</v>
      </c>
      <c r="H15" s="54">
        <v>629499.04</v>
      </c>
      <c r="I15" s="54">
        <v>0</v>
      </c>
      <c r="J15" s="54">
        <v>798.76</v>
      </c>
      <c r="K15" s="54">
        <v>628700.28</v>
      </c>
      <c r="L15" s="55"/>
    </row>
    <row r="16" spans="1:12" x14ac:dyDescent="0.3">
      <c r="A16" s="24" t="s">
        <v>368</v>
      </c>
      <c r="B16" s="22" t="s">
        <v>341</v>
      </c>
      <c r="C16" s="23"/>
      <c r="D16" s="23"/>
      <c r="E16" s="23"/>
      <c r="F16" s="23"/>
      <c r="G16" s="25" t="s">
        <v>369</v>
      </c>
      <c r="H16" s="54">
        <v>10895.8</v>
      </c>
      <c r="I16" s="54">
        <v>15.64</v>
      </c>
      <c r="J16" s="54">
        <v>0</v>
      </c>
      <c r="K16" s="54">
        <v>10911.44</v>
      </c>
      <c r="L16" s="55"/>
    </row>
    <row r="17" spans="1:12" x14ac:dyDescent="0.3">
      <c r="A17" s="26" t="s">
        <v>341</v>
      </c>
      <c r="B17" s="22" t="s">
        <v>341</v>
      </c>
      <c r="C17" s="23"/>
      <c r="D17" s="23"/>
      <c r="E17" s="23"/>
      <c r="F17" s="23"/>
      <c r="G17" s="27" t="s">
        <v>341</v>
      </c>
      <c r="H17" s="53"/>
      <c r="I17" s="53"/>
      <c r="J17" s="53"/>
      <c r="K17" s="53"/>
      <c r="L17" s="53"/>
    </row>
    <row r="18" spans="1:12" x14ac:dyDescent="0.3">
      <c r="A18" s="18" t="s">
        <v>370</v>
      </c>
      <c r="B18" s="22" t="s">
        <v>341</v>
      </c>
      <c r="C18" s="23"/>
      <c r="D18" s="23"/>
      <c r="E18" s="23"/>
      <c r="F18" s="19" t="s">
        <v>371</v>
      </c>
      <c r="G18" s="20"/>
      <c r="H18" s="52">
        <v>0</v>
      </c>
      <c r="I18" s="52">
        <v>308.42</v>
      </c>
      <c r="J18" s="52">
        <v>308.42</v>
      </c>
      <c r="K18" s="52">
        <v>0</v>
      </c>
      <c r="L18" s="53"/>
    </row>
    <row r="19" spans="1:12" x14ac:dyDescent="0.3">
      <c r="A19" s="24" t="s">
        <v>372</v>
      </c>
      <c r="B19" s="22" t="s">
        <v>341</v>
      </c>
      <c r="C19" s="23"/>
      <c r="D19" s="23"/>
      <c r="E19" s="23"/>
      <c r="F19" s="23"/>
      <c r="G19" s="25" t="s">
        <v>373</v>
      </c>
      <c r="H19" s="54">
        <v>0</v>
      </c>
      <c r="I19" s="54">
        <v>308.42</v>
      </c>
      <c r="J19" s="54">
        <v>308.42</v>
      </c>
      <c r="K19" s="54">
        <v>0</v>
      </c>
      <c r="L19" s="55"/>
    </row>
    <row r="20" spans="1:12" x14ac:dyDescent="0.3">
      <c r="A20" s="26" t="s">
        <v>341</v>
      </c>
      <c r="B20" s="22" t="s">
        <v>341</v>
      </c>
      <c r="C20" s="23"/>
      <c r="D20" s="23"/>
      <c r="E20" s="23"/>
      <c r="F20" s="23"/>
      <c r="G20" s="27" t="s">
        <v>341</v>
      </c>
      <c r="H20" s="53"/>
      <c r="I20" s="53"/>
      <c r="J20" s="53"/>
      <c r="K20" s="53"/>
      <c r="L20" s="53"/>
    </row>
    <row r="21" spans="1:12" x14ac:dyDescent="0.3">
      <c r="A21" s="18" t="s">
        <v>374</v>
      </c>
      <c r="B21" s="22" t="s">
        <v>341</v>
      </c>
      <c r="C21" s="23"/>
      <c r="D21" s="19" t="s">
        <v>375</v>
      </c>
      <c r="E21" s="20"/>
      <c r="F21" s="20"/>
      <c r="G21" s="20"/>
      <c r="H21" s="52">
        <v>57069.62</v>
      </c>
      <c r="I21" s="52">
        <v>185600.93</v>
      </c>
      <c r="J21" s="52">
        <v>181307.79</v>
      </c>
      <c r="K21" s="52">
        <v>61362.76</v>
      </c>
      <c r="L21" s="53"/>
    </row>
    <row r="22" spans="1:12" x14ac:dyDescent="0.3">
      <c r="A22" s="18" t="s">
        <v>376</v>
      </c>
      <c r="B22" s="22" t="s">
        <v>341</v>
      </c>
      <c r="C22" s="23"/>
      <c r="D22" s="23"/>
      <c r="E22" s="19" t="s">
        <v>377</v>
      </c>
      <c r="F22" s="20"/>
      <c r="G22" s="20"/>
      <c r="H22" s="52">
        <v>37036.14</v>
      </c>
      <c r="I22" s="52">
        <v>185600.93</v>
      </c>
      <c r="J22" s="52">
        <v>178946.44</v>
      </c>
      <c r="K22" s="52">
        <v>43690.63</v>
      </c>
      <c r="L22" s="53"/>
    </row>
    <row r="23" spans="1:12" x14ac:dyDescent="0.3">
      <c r="A23" s="18" t="s">
        <v>378</v>
      </c>
      <c r="B23" s="22" t="s">
        <v>341</v>
      </c>
      <c r="C23" s="23"/>
      <c r="D23" s="23"/>
      <c r="E23" s="23"/>
      <c r="F23" s="19" t="s">
        <v>377</v>
      </c>
      <c r="G23" s="20"/>
      <c r="H23" s="52">
        <v>37036.14</v>
      </c>
      <c r="I23" s="52">
        <v>185600.93</v>
      </c>
      <c r="J23" s="52">
        <v>178946.44</v>
      </c>
      <c r="K23" s="52">
        <v>43690.63</v>
      </c>
      <c r="L23" s="53"/>
    </row>
    <row r="24" spans="1:12" x14ac:dyDescent="0.3">
      <c r="A24" s="24" t="s">
        <v>379</v>
      </c>
      <c r="B24" s="22" t="s">
        <v>341</v>
      </c>
      <c r="C24" s="23"/>
      <c r="D24" s="23"/>
      <c r="E24" s="23"/>
      <c r="F24" s="23"/>
      <c r="G24" s="25" t="s">
        <v>380</v>
      </c>
      <c r="H24" s="54">
        <v>5534.63</v>
      </c>
      <c r="I24" s="54">
        <v>249.18</v>
      </c>
      <c r="J24" s="54">
        <v>14.66</v>
      </c>
      <c r="K24" s="54">
        <v>5769.15</v>
      </c>
      <c r="L24" s="55"/>
    </row>
    <row r="25" spans="1:12" x14ac:dyDescent="0.3">
      <c r="A25" s="24" t="s">
        <v>381</v>
      </c>
      <c r="B25" s="22" t="s">
        <v>341</v>
      </c>
      <c r="C25" s="23"/>
      <c r="D25" s="23"/>
      <c r="E25" s="23"/>
      <c r="F25" s="23"/>
      <c r="G25" s="25" t="s">
        <v>382</v>
      </c>
      <c r="H25" s="54">
        <v>31101.599999999999</v>
      </c>
      <c r="I25" s="54">
        <v>53687.9</v>
      </c>
      <c r="J25" s="54">
        <v>55309.45</v>
      </c>
      <c r="K25" s="54">
        <v>29480.05</v>
      </c>
      <c r="L25" s="55"/>
    </row>
    <row r="26" spans="1:12" x14ac:dyDescent="0.3">
      <c r="A26" s="24" t="s">
        <v>383</v>
      </c>
      <c r="B26" s="22" t="s">
        <v>341</v>
      </c>
      <c r="C26" s="23"/>
      <c r="D26" s="23"/>
      <c r="E26" s="23"/>
      <c r="F26" s="23"/>
      <c r="G26" s="25" t="s">
        <v>384</v>
      </c>
      <c r="H26" s="54">
        <v>0</v>
      </c>
      <c r="I26" s="54">
        <v>8041.52</v>
      </c>
      <c r="J26" s="54">
        <v>0</v>
      </c>
      <c r="K26" s="54">
        <v>8041.52</v>
      </c>
      <c r="L26" s="55"/>
    </row>
    <row r="27" spans="1:12" x14ac:dyDescent="0.3">
      <c r="A27" s="24" t="s">
        <v>385</v>
      </c>
      <c r="B27" s="22" t="s">
        <v>341</v>
      </c>
      <c r="C27" s="23"/>
      <c r="D27" s="23"/>
      <c r="E27" s="23"/>
      <c r="F27" s="23"/>
      <c r="G27" s="25" t="s">
        <v>386</v>
      </c>
      <c r="H27" s="54">
        <v>0</v>
      </c>
      <c r="I27" s="54">
        <v>39475.21</v>
      </c>
      <c r="J27" s="54">
        <v>39475.21</v>
      </c>
      <c r="K27" s="54">
        <v>0</v>
      </c>
      <c r="L27" s="55"/>
    </row>
    <row r="28" spans="1:12" x14ac:dyDescent="0.3">
      <c r="A28" s="24" t="s">
        <v>387</v>
      </c>
      <c r="B28" s="22" t="s">
        <v>341</v>
      </c>
      <c r="C28" s="23"/>
      <c r="D28" s="23"/>
      <c r="E28" s="23"/>
      <c r="F28" s="23"/>
      <c r="G28" s="25" t="s">
        <v>388</v>
      </c>
      <c r="H28" s="54">
        <v>399.91</v>
      </c>
      <c r="I28" s="54">
        <v>0</v>
      </c>
      <c r="J28" s="54">
        <v>0</v>
      </c>
      <c r="K28" s="54">
        <v>399.91</v>
      </c>
      <c r="L28" s="55"/>
    </row>
    <row r="29" spans="1:12" x14ac:dyDescent="0.3">
      <c r="A29" s="24" t="s">
        <v>389</v>
      </c>
      <c r="B29" s="22" t="s">
        <v>341</v>
      </c>
      <c r="C29" s="23"/>
      <c r="D29" s="23"/>
      <c r="E29" s="23"/>
      <c r="F29" s="23"/>
      <c r="G29" s="25" t="s">
        <v>390</v>
      </c>
      <c r="H29" s="54">
        <v>0</v>
      </c>
      <c r="I29" s="54">
        <v>84147.12</v>
      </c>
      <c r="J29" s="54">
        <v>84147.12</v>
      </c>
      <c r="K29" s="54">
        <v>0</v>
      </c>
      <c r="L29" s="55"/>
    </row>
    <row r="30" spans="1:12" x14ac:dyDescent="0.3">
      <c r="A30" s="26" t="s">
        <v>341</v>
      </c>
      <c r="B30" s="22" t="s">
        <v>341</v>
      </c>
      <c r="C30" s="23"/>
      <c r="D30" s="23"/>
      <c r="E30" s="23"/>
      <c r="F30" s="23"/>
      <c r="G30" s="27" t="s">
        <v>341</v>
      </c>
      <c r="H30" s="53"/>
      <c r="I30" s="53"/>
      <c r="J30" s="53"/>
      <c r="K30" s="53"/>
      <c r="L30" s="53"/>
    </row>
    <row r="31" spans="1:12" x14ac:dyDescent="0.3">
      <c r="A31" s="18" t="s">
        <v>391</v>
      </c>
      <c r="B31" s="22" t="s">
        <v>341</v>
      </c>
      <c r="C31" s="23"/>
      <c r="D31" s="23"/>
      <c r="E31" s="19" t="s">
        <v>392</v>
      </c>
      <c r="F31" s="20"/>
      <c r="G31" s="20"/>
      <c r="H31" s="52">
        <v>20033.48</v>
      </c>
      <c r="I31" s="52">
        <v>0</v>
      </c>
      <c r="J31" s="52">
        <v>2361.35</v>
      </c>
      <c r="K31" s="52">
        <v>17672.13</v>
      </c>
      <c r="L31" s="53"/>
    </row>
    <row r="32" spans="1:12" x14ac:dyDescent="0.3">
      <c r="A32" s="18" t="s">
        <v>393</v>
      </c>
      <c r="B32" s="22" t="s">
        <v>341</v>
      </c>
      <c r="C32" s="23"/>
      <c r="D32" s="23"/>
      <c r="E32" s="23"/>
      <c r="F32" s="19" t="s">
        <v>392</v>
      </c>
      <c r="G32" s="20"/>
      <c r="H32" s="52">
        <v>20033.48</v>
      </c>
      <c r="I32" s="52">
        <v>0</v>
      </c>
      <c r="J32" s="52">
        <v>2361.35</v>
      </c>
      <c r="K32" s="52">
        <v>17672.13</v>
      </c>
      <c r="L32" s="53"/>
    </row>
    <row r="33" spans="1:12" x14ac:dyDescent="0.3">
      <c r="A33" s="24" t="s">
        <v>394</v>
      </c>
      <c r="B33" s="22" t="s">
        <v>341</v>
      </c>
      <c r="C33" s="23"/>
      <c r="D33" s="23"/>
      <c r="E33" s="23"/>
      <c r="F33" s="23"/>
      <c r="G33" s="25" t="s">
        <v>395</v>
      </c>
      <c r="H33" s="54">
        <v>20033.48</v>
      </c>
      <c r="I33" s="54">
        <v>0</v>
      </c>
      <c r="J33" s="54">
        <v>2361.35</v>
      </c>
      <c r="K33" s="54">
        <v>17672.13</v>
      </c>
      <c r="L33" s="55"/>
    </row>
    <row r="34" spans="1:12" x14ac:dyDescent="0.3">
      <c r="A34" s="26" t="s">
        <v>341</v>
      </c>
      <c r="B34" s="22" t="s">
        <v>341</v>
      </c>
      <c r="C34" s="23"/>
      <c r="D34" s="23"/>
      <c r="E34" s="23"/>
      <c r="F34" s="23"/>
      <c r="G34" s="27" t="s">
        <v>341</v>
      </c>
      <c r="H34" s="53"/>
      <c r="I34" s="53"/>
      <c r="J34" s="53"/>
      <c r="K34" s="53"/>
      <c r="L34" s="53"/>
    </row>
    <row r="35" spans="1:12" x14ac:dyDescent="0.3">
      <c r="A35" s="18" t="s">
        <v>396</v>
      </c>
      <c r="B35" s="21" t="s">
        <v>341</v>
      </c>
      <c r="C35" s="19" t="s">
        <v>397</v>
      </c>
      <c r="D35" s="20"/>
      <c r="E35" s="20"/>
      <c r="F35" s="20"/>
      <c r="G35" s="20"/>
      <c r="H35" s="52">
        <v>1381484.26</v>
      </c>
      <c r="I35" s="52">
        <v>201621.96</v>
      </c>
      <c r="J35" s="52">
        <v>68556.92</v>
      </c>
      <c r="K35" s="52">
        <v>1514549.3</v>
      </c>
      <c r="L35" s="53"/>
    </row>
    <row r="36" spans="1:12" x14ac:dyDescent="0.3">
      <c r="A36" s="18" t="s">
        <v>398</v>
      </c>
      <c r="B36" s="22" t="s">
        <v>341</v>
      </c>
      <c r="C36" s="23"/>
      <c r="D36" s="19" t="s">
        <v>399</v>
      </c>
      <c r="E36" s="20"/>
      <c r="F36" s="20"/>
      <c r="G36" s="20"/>
      <c r="H36" s="52">
        <v>25914.81</v>
      </c>
      <c r="I36" s="52">
        <v>78.8</v>
      </c>
      <c r="J36" s="52">
        <v>10153.44</v>
      </c>
      <c r="K36" s="52">
        <v>15840.17</v>
      </c>
      <c r="L36" s="53"/>
    </row>
    <row r="37" spans="1:12" x14ac:dyDescent="0.3">
      <c r="A37" s="18" t="s">
        <v>400</v>
      </c>
      <c r="B37" s="22" t="s">
        <v>341</v>
      </c>
      <c r="C37" s="23"/>
      <c r="D37" s="23"/>
      <c r="E37" s="19" t="s">
        <v>401</v>
      </c>
      <c r="F37" s="20"/>
      <c r="G37" s="20"/>
      <c r="H37" s="52">
        <v>25914.81</v>
      </c>
      <c r="I37" s="52">
        <v>78.8</v>
      </c>
      <c r="J37" s="52">
        <v>10153.44</v>
      </c>
      <c r="K37" s="52">
        <v>15840.17</v>
      </c>
      <c r="L37" s="53"/>
    </row>
    <row r="38" spans="1:12" x14ac:dyDescent="0.3">
      <c r="A38" s="18" t="s">
        <v>402</v>
      </c>
      <c r="B38" s="22" t="s">
        <v>341</v>
      </c>
      <c r="C38" s="23"/>
      <c r="D38" s="23"/>
      <c r="E38" s="23"/>
      <c r="F38" s="19" t="s">
        <v>401</v>
      </c>
      <c r="G38" s="20"/>
      <c r="H38" s="52">
        <v>25914.81</v>
      </c>
      <c r="I38" s="52">
        <v>78.8</v>
      </c>
      <c r="J38" s="52">
        <v>10153.44</v>
      </c>
      <c r="K38" s="52">
        <v>15840.17</v>
      </c>
      <c r="L38" s="53"/>
    </row>
    <row r="39" spans="1:12" x14ac:dyDescent="0.3">
      <c r="A39" s="24" t="s">
        <v>403</v>
      </c>
      <c r="B39" s="22" t="s">
        <v>341</v>
      </c>
      <c r="C39" s="23"/>
      <c r="D39" s="23"/>
      <c r="E39" s="23"/>
      <c r="F39" s="23"/>
      <c r="G39" s="25" t="s">
        <v>404</v>
      </c>
      <c r="H39" s="54">
        <v>25914.81</v>
      </c>
      <c r="I39" s="54">
        <v>78.8</v>
      </c>
      <c r="J39" s="54">
        <v>10153.44</v>
      </c>
      <c r="K39" s="54">
        <v>15840.17</v>
      </c>
      <c r="L39" s="55"/>
    </row>
    <row r="40" spans="1:12" x14ac:dyDescent="0.3">
      <c r="A40" s="26" t="s">
        <v>341</v>
      </c>
      <c r="B40" s="22" t="s">
        <v>341</v>
      </c>
      <c r="C40" s="23"/>
      <c r="D40" s="23"/>
      <c r="E40" s="23"/>
      <c r="F40" s="23"/>
      <c r="G40" s="27" t="s">
        <v>341</v>
      </c>
      <c r="H40" s="53"/>
      <c r="I40" s="53"/>
      <c r="J40" s="53"/>
      <c r="K40" s="53"/>
      <c r="L40" s="53"/>
    </row>
    <row r="41" spans="1:12" x14ac:dyDescent="0.3">
      <c r="A41" s="18" t="s">
        <v>405</v>
      </c>
      <c r="B41" s="22" t="s">
        <v>341</v>
      </c>
      <c r="C41" s="23"/>
      <c r="D41" s="19" t="s">
        <v>406</v>
      </c>
      <c r="E41" s="20"/>
      <c r="F41" s="20"/>
      <c r="G41" s="20"/>
      <c r="H41" s="52">
        <v>1355569.45</v>
      </c>
      <c r="I41" s="52">
        <v>201543.16</v>
      </c>
      <c r="J41" s="52">
        <v>58403.48</v>
      </c>
      <c r="K41" s="52">
        <v>1498709.13</v>
      </c>
      <c r="L41" s="53"/>
    </row>
    <row r="42" spans="1:12" x14ac:dyDescent="0.3">
      <c r="A42" s="18" t="s">
        <v>407</v>
      </c>
      <c r="B42" s="22" t="s">
        <v>341</v>
      </c>
      <c r="C42" s="23"/>
      <c r="D42" s="23"/>
      <c r="E42" s="19" t="s">
        <v>408</v>
      </c>
      <c r="F42" s="20"/>
      <c r="G42" s="20"/>
      <c r="H42" s="52">
        <v>1939193.08</v>
      </c>
      <c r="I42" s="52">
        <v>0</v>
      </c>
      <c r="J42" s="52">
        <v>70</v>
      </c>
      <c r="K42" s="52">
        <v>1939123.08</v>
      </c>
      <c r="L42" s="53"/>
    </row>
    <row r="43" spans="1:12" x14ac:dyDescent="0.3">
      <c r="A43" s="18" t="s">
        <v>409</v>
      </c>
      <c r="B43" s="22" t="s">
        <v>341</v>
      </c>
      <c r="C43" s="23"/>
      <c r="D43" s="23"/>
      <c r="E43" s="23"/>
      <c r="F43" s="19" t="s">
        <v>408</v>
      </c>
      <c r="G43" s="20"/>
      <c r="H43" s="52">
        <v>1939193.08</v>
      </c>
      <c r="I43" s="52">
        <v>0</v>
      </c>
      <c r="J43" s="52">
        <v>70</v>
      </c>
      <c r="K43" s="52">
        <v>1939123.08</v>
      </c>
      <c r="L43" s="53"/>
    </row>
    <row r="44" spans="1:12" x14ac:dyDescent="0.3">
      <c r="A44" s="24" t="s">
        <v>410</v>
      </c>
      <c r="B44" s="22" t="s">
        <v>341</v>
      </c>
      <c r="C44" s="23"/>
      <c r="D44" s="23"/>
      <c r="E44" s="23"/>
      <c r="F44" s="23"/>
      <c r="G44" s="25" t="s">
        <v>411</v>
      </c>
      <c r="H44" s="54">
        <v>181970</v>
      </c>
      <c r="I44" s="54">
        <v>0</v>
      </c>
      <c r="J44" s="54">
        <v>0</v>
      </c>
      <c r="K44" s="54">
        <v>181970</v>
      </c>
      <c r="L44" s="55"/>
    </row>
    <row r="45" spans="1:12" x14ac:dyDescent="0.3">
      <c r="A45" s="24" t="s">
        <v>412</v>
      </c>
      <c r="B45" s="22" t="s">
        <v>341</v>
      </c>
      <c r="C45" s="23"/>
      <c r="D45" s="23"/>
      <c r="E45" s="23"/>
      <c r="F45" s="23"/>
      <c r="G45" s="25" t="s">
        <v>413</v>
      </c>
      <c r="H45" s="54">
        <v>178120.55</v>
      </c>
      <c r="I45" s="54">
        <v>0</v>
      </c>
      <c r="J45" s="54">
        <v>0</v>
      </c>
      <c r="K45" s="54">
        <v>178120.55</v>
      </c>
      <c r="L45" s="55"/>
    </row>
    <row r="46" spans="1:12" x14ac:dyDescent="0.3">
      <c r="A46" s="24" t="s">
        <v>414</v>
      </c>
      <c r="B46" s="22" t="s">
        <v>341</v>
      </c>
      <c r="C46" s="23"/>
      <c r="D46" s="23"/>
      <c r="E46" s="23"/>
      <c r="F46" s="23"/>
      <c r="G46" s="25" t="s">
        <v>415</v>
      </c>
      <c r="H46" s="54">
        <v>75546.350000000006</v>
      </c>
      <c r="I46" s="54">
        <v>0</v>
      </c>
      <c r="J46" s="54">
        <v>0</v>
      </c>
      <c r="K46" s="54">
        <v>75546.350000000006</v>
      </c>
      <c r="L46" s="55"/>
    </row>
    <row r="47" spans="1:12" x14ac:dyDescent="0.3">
      <c r="A47" s="24" t="s">
        <v>416</v>
      </c>
      <c r="B47" s="22" t="s">
        <v>341</v>
      </c>
      <c r="C47" s="23"/>
      <c r="D47" s="23"/>
      <c r="E47" s="23"/>
      <c r="F47" s="23"/>
      <c r="G47" s="25" t="s">
        <v>417</v>
      </c>
      <c r="H47" s="54">
        <v>1382407.18</v>
      </c>
      <c r="I47" s="54">
        <v>0</v>
      </c>
      <c r="J47" s="54">
        <v>0</v>
      </c>
      <c r="K47" s="54">
        <v>1382407.18</v>
      </c>
      <c r="L47" s="55"/>
    </row>
    <row r="48" spans="1:12" x14ac:dyDescent="0.3">
      <c r="A48" s="24" t="s">
        <v>418</v>
      </c>
      <c r="B48" s="22" t="s">
        <v>341</v>
      </c>
      <c r="C48" s="23"/>
      <c r="D48" s="23"/>
      <c r="E48" s="23"/>
      <c r="F48" s="23"/>
      <c r="G48" s="25" t="s">
        <v>419</v>
      </c>
      <c r="H48" s="54">
        <v>121149</v>
      </c>
      <c r="I48" s="54">
        <v>0</v>
      </c>
      <c r="J48" s="54">
        <v>70</v>
      </c>
      <c r="K48" s="54">
        <v>121079</v>
      </c>
      <c r="L48" s="55"/>
    </row>
    <row r="49" spans="1:12" x14ac:dyDescent="0.3">
      <c r="A49" s="26" t="s">
        <v>341</v>
      </c>
      <c r="B49" s="22" t="s">
        <v>341</v>
      </c>
      <c r="C49" s="23"/>
      <c r="D49" s="23"/>
      <c r="E49" s="23"/>
      <c r="F49" s="23"/>
      <c r="G49" s="27" t="s">
        <v>341</v>
      </c>
      <c r="H49" s="53"/>
      <c r="I49" s="53"/>
      <c r="J49" s="53"/>
      <c r="K49" s="53"/>
      <c r="L49" s="53"/>
    </row>
    <row r="50" spans="1:12" x14ac:dyDescent="0.3">
      <c r="A50" s="18" t="s">
        <v>420</v>
      </c>
      <c r="B50" s="22" t="s">
        <v>341</v>
      </c>
      <c r="C50" s="23"/>
      <c r="D50" s="23"/>
      <c r="E50" s="19" t="s">
        <v>421</v>
      </c>
      <c r="F50" s="20"/>
      <c r="G50" s="20"/>
      <c r="H50" s="52">
        <v>-1939193.08</v>
      </c>
      <c r="I50" s="52">
        <v>70</v>
      </c>
      <c r="J50" s="52">
        <v>0</v>
      </c>
      <c r="K50" s="52">
        <v>-1939123.08</v>
      </c>
      <c r="L50" s="53"/>
    </row>
    <row r="51" spans="1:12" x14ac:dyDescent="0.3">
      <c r="A51" s="18" t="s">
        <v>422</v>
      </c>
      <c r="B51" s="22" t="s">
        <v>341</v>
      </c>
      <c r="C51" s="23"/>
      <c r="D51" s="23"/>
      <c r="E51" s="23"/>
      <c r="F51" s="19" t="s">
        <v>421</v>
      </c>
      <c r="G51" s="20"/>
      <c r="H51" s="52">
        <v>-1939193.08</v>
      </c>
      <c r="I51" s="52">
        <v>70</v>
      </c>
      <c r="J51" s="52">
        <v>0</v>
      </c>
      <c r="K51" s="52">
        <v>-1939123.08</v>
      </c>
      <c r="L51" s="53"/>
    </row>
    <row r="52" spans="1:12" x14ac:dyDescent="0.3">
      <c r="A52" s="24" t="s">
        <v>423</v>
      </c>
      <c r="B52" s="22" t="s">
        <v>341</v>
      </c>
      <c r="C52" s="23"/>
      <c r="D52" s="23"/>
      <c r="E52" s="23"/>
      <c r="F52" s="23"/>
      <c r="G52" s="25" t="s">
        <v>424</v>
      </c>
      <c r="H52" s="54">
        <v>-178120.55</v>
      </c>
      <c r="I52" s="54">
        <v>0</v>
      </c>
      <c r="J52" s="54">
        <v>0</v>
      </c>
      <c r="K52" s="54">
        <v>-178120.55</v>
      </c>
      <c r="L52" s="55"/>
    </row>
    <row r="53" spans="1:12" x14ac:dyDescent="0.3">
      <c r="A53" s="24" t="s">
        <v>425</v>
      </c>
      <c r="B53" s="22" t="s">
        <v>341</v>
      </c>
      <c r="C53" s="23"/>
      <c r="D53" s="23"/>
      <c r="E53" s="23"/>
      <c r="F53" s="23"/>
      <c r="G53" s="25" t="s">
        <v>426</v>
      </c>
      <c r="H53" s="54">
        <v>-75546.350000000006</v>
      </c>
      <c r="I53" s="54">
        <v>0</v>
      </c>
      <c r="J53" s="54">
        <v>0</v>
      </c>
      <c r="K53" s="54">
        <v>-75546.350000000006</v>
      </c>
      <c r="L53" s="55"/>
    </row>
    <row r="54" spans="1:12" x14ac:dyDescent="0.3">
      <c r="A54" s="24" t="s">
        <v>427</v>
      </c>
      <c r="B54" s="22" t="s">
        <v>341</v>
      </c>
      <c r="C54" s="23"/>
      <c r="D54" s="23"/>
      <c r="E54" s="23"/>
      <c r="F54" s="23"/>
      <c r="G54" s="25" t="s">
        <v>428</v>
      </c>
      <c r="H54" s="54">
        <v>-1382407.18</v>
      </c>
      <c r="I54" s="54">
        <v>0</v>
      </c>
      <c r="J54" s="54">
        <v>0</v>
      </c>
      <c r="K54" s="54">
        <v>-1382407.18</v>
      </c>
      <c r="L54" s="55"/>
    </row>
    <row r="55" spans="1:12" x14ac:dyDescent="0.3">
      <c r="A55" s="24" t="s">
        <v>429</v>
      </c>
      <c r="B55" s="22" t="s">
        <v>341</v>
      </c>
      <c r="C55" s="23"/>
      <c r="D55" s="23"/>
      <c r="E55" s="23"/>
      <c r="F55" s="23"/>
      <c r="G55" s="25" t="s">
        <v>430</v>
      </c>
      <c r="H55" s="54">
        <v>-181970</v>
      </c>
      <c r="I55" s="54">
        <v>0</v>
      </c>
      <c r="J55" s="54">
        <v>0</v>
      </c>
      <c r="K55" s="54">
        <v>-181970</v>
      </c>
      <c r="L55" s="55"/>
    </row>
    <row r="56" spans="1:12" x14ac:dyDescent="0.3">
      <c r="A56" s="24" t="s">
        <v>431</v>
      </c>
      <c r="B56" s="22" t="s">
        <v>341</v>
      </c>
      <c r="C56" s="23"/>
      <c r="D56" s="23"/>
      <c r="E56" s="23"/>
      <c r="F56" s="23"/>
      <c r="G56" s="25" t="s">
        <v>432</v>
      </c>
      <c r="H56" s="54">
        <v>-121149</v>
      </c>
      <c r="I56" s="54">
        <v>70</v>
      </c>
      <c r="J56" s="54">
        <v>0</v>
      </c>
      <c r="K56" s="54">
        <v>-121079</v>
      </c>
      <c r="L56" s="55"/>
    </row>
    <row r="57" spans="1:12" x14ac:dyDescent="0.3">
      <c r="A57" s="26" t="s">
        <v>341</v>
      </c>
      <c r="B57" s="22" t="s">
        <v>341</v>
      </c>
      <c r="C57" s="23"/>
      <c r="D57" s="23"/>
      <c r="E57" s="23"/>
      <c r="F57" s="23"/>
      <c r="G57" s="27" t="s">
        <v>341</v>
      </c>
      <c r="H57" s="53"/>
      <c r="I57" s="53"/>
      <c r="J57" s="53"/>
      <c r="K57" s="53"/>
      <c r="L57" s="53"/>
    </row>
    <row r="58" spans="1:12" x14ac:dyDescent="0.3">
      <c r="A58" s="18" t="s">
        <v>433</v>
      </c>
      <c r="B58" s="22" t="s">
        <v>341</v>
      </c>
      <c r="C58" s="23"/>
      <c r="D58" s="23"/>
      <c r="E58" s="19" t="s">
        <v>434</v>
      </c>
      <c r="F58" s="20"/>
      <c r="G58" s="20"/>
      <c r="H58" s="52">
        <v>13322446.85</v>
      </c>
      <c r="I58" s="52">
        <v>194124.18</v>
      </c>
      <c r="J58" s="52">
        <v>7350</v>
      </c>
      <c r="K58" s="52">
        <v>13509221.029999999</v>
      </c>
      <c r="L58" s="53"/>
    </row>
    <row r="59" spans="1:12" x14ac:dyDescent="0.3">
      <c r="A59" s="18" t="s">
        <v>435</v>
      </c>
      <c r="B59" s="22" t="s">
        <v>341</v>
      </c>
      <c r="C59" s="23"/>
      <c r="D59" s="23"/>
      <c r="E59" s="23"/>
      <c r="F59" s="19" t="s">
        <v>434</v>
      </c>
      <c r="G59" s="20"/>
      <c r="H59" s="52">
        <v>13322446.85</v>
      </c>
      <c r="I59" s="52">
        <v>194124.18</v>
      </c>
      <c r="J59" s="52">
        <v>7350</v>
      </c>
      <c r="K59" s="52">
        <v>13509221.029999999</v>
      </c>
      <c r="L59" s="53"/>
    </row>
    <row r="60" spans="1:12" x14ac:dyDescent="0.3">
      <c r="A60" s="24" t="s">
        <v>436</v>
      </c>
      <c r="B60" s="22" t="s">
        <v>341</v>
      </c>
      <c r="C60" s="23"/>
      <c r="D60" s="23"/>
      <c r="E60" s="23"/>
      <c r="F60" s="23"/>
      <c r="G60" s="25" t="s">
        <v>417</v>
      </c>
      <c r="H60" s="54">
        <v>330449.21999999997</v>
      </c>
      <c r="I60" s="54">
        <v>0</v>
      </c>
      <c r="J60" s="54">
        <v>0</v>
      </c>
      <c r="K60" s="54">
        <v>330449.21999999997</v>
      </c>
      <c r="L60" s="55"/>
    </row>
    <row r="61" spans="1:12" x14ac:dyDescent="0.3">
      <c r="A61" s="24" t="s">
        <v>437</v>
      </c>
      <c r="B61" s="22" t="s">
        <v>341</v>
      </c>
      <c r="C61" s="23"/>
      <c r="D61" s="23"/>
      <c r="E61" s="23"/>
      <c r="F61" s="23"/>
      <c r="G61" s="25" t="s">
        <v>438</v>
      </c>
      <c r="H61" s="54">
        <v>169461.85</v>
      </c>
      <c r="I61" s="54">
        <v>750</v>
      </c>
      <c r="J61" s="54">
        <v>0</v>
      </c>
      <c r="K61" s="54">
        <v>170211.85</v>
      </c>
      <c r="L61" s="55"/>
    </row>
    <row r="62" spans="1:12" x14ac:dyDescent="0.3">
      <c r="A62" s="24" t="s">
        <v>439</v>
      </c>
      <c r="B62" s="22" t="s">
        <v>341</v>
      </c>
      <c r="C62" s="23"/>
      <c r="D62" s="23"/>
      <c r="E62" s="23"/>
      <c r="F62" s="23"/>
      <c r="G62" s="25" t="s">
        <v>440</v>
      </c>
      <c r="H62" s="54">
        <v>2379044.61</v>
      </c>
      <c r="I62" s="54">
        <v>0</v>
      </c>
      <c r="J62" s="54">
        <v>0</v>
      </c>
      <c r="K62" s="54">
        <v>2379044.61</v>
      </c>
      <c r="L62" s="55"/>
    </row>
    <row r="63" spans="1:12" x14ac:dyDescent="0.3">
      <c r="A63" s="24" t="s">
        <v>441</v>
      </c>
      <c r="B63" s="22" t="s">
        <v>341</v>
      </c>
      <c r="C63" s="23"/>
      <c r="D63" s="23"/>
      <c r="E63" s="23"/>
      <c r="F63" s="23"/>
      <c r="G63" s="25" t="s">
        <v>415</v>
      </c>
      <c r="H63" s="54">
        <v>1397127.69</v>
      </c>
      <c r="I63" s="54">
        <v>14117.62</v>
      </c>
      <c r="J63" s="54">
        <v>0</v>
      </c>
      <c r="K63" s="54">
        <v>1411245.31</v>
      </c>
      <c r="L63" s="55"/>
    </row>
    <row r="64" spans="1:12" x14ac:dyDescent="0.3">
      <c r="A64" s="24" t="s">
        <v>442</v>
      </c>
      <c r="B64" s="22" t="s">
        <v>341</v>
      </c>
      <c r="C64" s="23"/>
      <c r="D64" s="23"/>
      <c r="E64" s="23"/>
      <c r="F64" s="23"/>
      <c r="G64" s="25" t="s">
        <v>413</v>
      </c>
      <c r="H64" s="54">
        <v>1968818.83</v>
      </c>
      <c r="I64" s="54">
        <v>17311.5</v>
      </c>
      <c r="J64" s="54">
        <v>4757.2</v>
      </c>
      <c r="K64" s="54">
        <v>1981373.13</v>
      </c>
      <c r="L64" s="55"/>
    </row>
    <row r="65" spans="1:12" x14ac:dyDescent="0.3">
      <c r="A65" s="24" t="s">
        <v>443</v>
      </c>
      <c r="B65" s="22" t="s">
        <v>341</v>
      </c>
      <c r="C65" s="23"/>
      <c r="D65" s="23"/>
      <c r="E65" s="23"/>
      <c r="F65" s="23"/>
      <c r="G65" s="25" t="s">
        <v>444</v>
      </c>
      <c r="H65" s="54">
        <v>6113408.7999999998</v>
      </c>
      <c r="I65" s="54">
        <v>0</v>
      </c>
      <c r="J65" s="54">
        <v>0</v>
      </c>
      <c r="K65" s="54">
        <v>6113408.7999999998</v>
      </c>
      <c r="L65" s="55"/>
    </row>
    <row r="66" spans="1:12" x14ac:dyDescent="0.3">
      <c r="A66" s="24" t="s">
        <v>445</v>
      </c>
      <c r="B66" s="22" t="s">
        <v>341</v>
      </c>
      <c r="C66" s="23"/>
      <c r="D66" s="23"/>
      <c r="E66" s="23"/>
      <c r="F66" s="23"/>
      <c r="G66" s="25" t="s">
        <v>446</v>
      </c>
      <c r="H66" s="54">
        <v>550208.79</v>
      </c>
      <c r="I66" s="54">
        <v>161945.06</v>
      </c>
      <c r="J66" s="54">
        <v>1678.8</v>
      </c>
      <c r="K66" s="54">
        <v>710475.05</v>
      </c>
      <c r="L66" s="55"/>
    </row>
    <row r="67" spans="1:12" x14ac:dyDescent="0.3">
      <c r="A67" s="24" t="s">
        <v>447</v>
      </c>
      <c r="B67" s="22" t="s">
        <v>341</v>
      </c>
      <c r="C67" s="23"/>
      <c r="D67" s="23"/>
      <c r="E67" s="23"/>
      <c r="F67" s="23"/>
      <c r="G67" s="25" t="s">
        <v>448</v>
      </c>
      <c r="H67" s="54">
        <v>104497</v>
      </c>
      <c r="I67" s="54">
        <v>0</v>
      </c>
      <c r="J67" s="54">
        <v>0</v>
      </c>
      <c r="K67" s="54">
        <v>104497</v>
      </c>
      <c r="L67" s="55"/>
    </row>
    <row r="68" spans="1:12" x14ac:dyDescent="0.3">
      <c r="A68" s="24" t="s">
        <v>449</v>
      </c>
      <c r="B68" s="22" t="s">
        <v>341</v>
      </c>
      <c r="C68" s="23"/>
      <c r="D68" s="23"/>
      <c r="E68" s="23"/>
      <c r="F68" s="23"/>
      <c r="G68" s="25" t="s">
        <v>411</v>
      </c>
      <c r="H68" s="54">
        <v>296860.06</v>
      </c>
      <c r="I68" s="54">
        <v>0</v>
      </c>
      <c r="J68" s="54">
        <v>914</v>
      </c>
      <c r="K68" s="54">
        <v>295946.06</v>
      </c>
      <c r="L68" s="55"/>
    </row>
    <row r="69" spans="1:12" x14ac:dyDescent="0.3">
      <c r="A69" s="24" t="s">
        <v>450</v>
      </c>
      <c r="B69" s="22" t="s">
        <v>341</v>
      </c>
      <c r="C69" s="23"/>
      <c r="D69" s="23"/>
      <c r="E69" s="23"/>
      <c r="F69" s="23"/>
      <c r="G69" s="25" t="s">
        <v>451</v>
      </c>
      <c r="H69" s="54">
        <v>12570</v>
      </c>
      <c r="I69" s="54">
        <v>0</v>
      </c>
      <c r="J69" s="54">
        <v>0</v>
      </c>
      <c r="K69" s="54">
        <v>12570</v>
      </c>
      <c r="L69" s="55"/>
    </row>
    <row r="70" spans="1:12" x14ac:dyDescent="0.3">
      <c r="A70" s="26" t="s">
        <v>341</v>
      </c>
      <c r="B70" s="22" t="s">
        <v>341</v>
      </c>
      <c r="C70" s="23"/>
      <c r="D70" s="23"/>
      <c r="E70" s="23"/>
      <c r="F70" s="23"/>
      <c r="G70" s="27" t="s">
        <v>341</v>
      </c>
      <c r="H70" s="53"/>
      <c r="I70" s="53"/>
      <c r="J70" s="53"/>
      <c r="K70" s="53"/>
      <c r="L70" s="53"/>
    </row>
    <row r="71" spans="1:12" x14ac:dyDescent="0.3">
      <c r="A71" s="18" t="s">
        <v>452</v>
      </c>
      <c r="B71" s="22" t="s">
        <v>341</v>
      </c>
      <c r="C71" s="23"/>
      <c r="D71" s="23"/>
      <c r="E71" s="19" t="s">
        <v>453</v>
      </c>
      <c r="F71" s="20"/>
      <c r="G71" s="20"/>
      <c r="H71" s="52">
        <v>-11996289.43</v>
      </c>
      <c r="I71" s="52">
        <v>7348.98</v>
      </c>
      <c r="J71" s="52">
        <v>49951.28</v>
      </c>
      <c r="K71" s="52">
        <v>-12038891.73</v>
      </c>
      <c r="L71" s="53"/>
    </row>
    <row r="72" spans="1:12" x14ac:dyDescent="0.3">
      <c r="A72" s="18" t="s">
        <v>454</v>
      </c>
      <c r="B72" s="22" t="s">
        <v>341</v>
      </c>
      <c r="C72" s="23"/>
      <c r="D72" s="23"/>
      <c r="E72" s="23"/>
      <c r="F72" s="19" t="s">
        <v>453</v>
      </c>
      <c r="G72" s="20"/>
      <c r="H72" s="52">
        <v>-11996289.43</v>
      </c>
      <c r="I72" s="52">
        <v>7348.98</v>
      </c>
      <c r="J72" s="52">
        <v>49951.28</v>
      </c>
      <c r="K72" s="52">
        <v>-12038891.73</v>
      </c>
      <c r="L72" s="53"/>
    </row>
    <row r="73" spans="1:12" x14ac:dyDescent="0.3">
      <c r="A73" s="24" t="s">
        <v>455</v>
      </c>
      <c r="B73" s="22" t="s">
        <v>341</v>
      </c>
      <c r="C73" s="23"/>
      <c r="D73" s="23"/>
      <c r="E73" s="23"/>
      <c r="F73" s="23"/>
      <c r="G73" s="25" t="s">
        <v>456</v>
      </c>
      <c r="H73" s="54">
        <v>-2379044.61</v>
      </c>
      <c r="I73" s="54">
        <v>0</v>
      </c>
      <c r="J73" s="54">
        <v>0</v>
      </c>
      <c r="K73" s="54">
        <v>-2379044.61</v>
      </c>
      <c r="L73" s="55"/>
    </row>
    <row r="74" spans="1:12" x14ac:dyDescent="0.3">
      <c r="A74" s="24" t="s">
        <v>457</v>
      </c>
      <c r="B74" s="22" t="s">
        <v>341</v>
      </c>
      <c r="C74" s="23"/>
      <c r="D74" s="23"/>
      <c r="E74" s="23"/>
      <c r="F74" s="23"/>
      <c r="G74" s="25" t="s">
        <v>424</v>
      </c>
      <c r="H74" s="54">
        <v>-1538841.79</v>
      </c>
      <c r="I74" s="54">
        <v>4756.18</v>
      </c>
      <c r="J74" s="54">
        <v>11638.77</v>
      </c>
      <c r="K74" s="54">
        <v>-1545724.38</v>
      </c>
      <c r="L74" s="55"/>
    </row>
    <row r="75" spans="1:12" x14ac:dyDescent="0.3">
      <c r="A75" s="24" t="s">
        <v>458</v>
      </c>
      <c r="B75" s="22" t="s">
        <v>341</v>
      </c>
      <c r="C75" s="23"/>
      <c r="D75" s="23"/>
      <c r="E75" s="23"/>
      <c r="F75" s="23"/>
      <c r="G75" s="25" t="s">
        <v>426</v>
      </c>
      <c r="H75" s="54">
        <v>-990517.54</v>
      </c>
      <c r="I75" s="54">
        <v>0</v>
      </c>
      <c r="J75" s="54">
        <v>11968.07</v>
      </c>
      <c r="K75" s="54">
        <v>-1002485.61</v>
      </c>
      <c r="L75" s="55"/>
    </row>
    <row r="76" spans="1:12" x14ac:dyDescent="0.3">
      <c r="A76" s="24" t="s">
        <v>459</v>
      </c>
      <c r="B76" s="22" t="s">
        <v>341</v>
      </c>
      <c r="C76" s="23"/>
      <c r="D76" s="23"/>
      <c r="E76" s="23"/>
      <c r="F76" s="23"/>
      <c r="G76" s="25" t="s">
        <v>428</v>
      </c>
      <c r="H76" s="54">
        <v>-330449.21999999997</v>
      </c>
      <c r="I76" s="54">
        <v>0</v>
      </c>
      <c r="J76" s="54">
        <v>0</v>
      </c>
      <c r="K76" s="54">
        <v>-330449.21999999997</v>
      </c>
      <c r="L76" s="55"/>
    </row>
    <row r="77" spans="1:12" x14ac:dyDescent="0.3">
      <c r="A77" s="24" t="s">
        <v>460</v>
      </c>
      <c r="B77" s="22" t="s">
        <v>341</v>
      </c>
      <c r="C77" s="23"/>
      <c r="D77" s="23"/>
      <c r="E77" s="23"/>
      <c r="F77" s="23"/>
      <c r="G77" s="25" t="s">
        <v>461</v>
      </c>
      <c r="H77" s="54">
        <v>-517358.27</v>
      </c>
      <c r="I77" s="54">
        <v>1678.8</v>
      </c>
      <c r="J77" s="54">
        <v>3486.12</v>
      </c>
      <c r="K77" s="54">
        <v>-519165.59</v>
      </c>
      <c r="L77" s="55"/>
    </row>
    <row r="78" spans="1:12" x14ac:dyDescent="0.3">
      <c r="A78" s="24" t="s">
        <v>462</v>
      </c>
      <c r="B78" s="22" t="s">
        <v>341</v>
      </c>
      <c r="C78" s="23"/>
      <c r="D78" s="23"/>
      <c r="E78" s="23"/>
      <c r="F78" s="23"/>
      <c r="G78" s="25" t="s">
        <v>463</v>
      </c>
      <c r="H78" s="54">
        <v>-58276.86</v>
      </c>
      <c r="I78" s="54">
        <v>0</v>
      </c>
      <c r="J78" s="54">
        <v>887.51</v>
      </c>
      <c r="K78" s="54">
        <v>-59164.37</v>
      </c>
      <c r="L78" s="55"/>
    </row>
    <row r="79" spans="1:12" x14ac:dyDescent="0.3">
      <c r="A79" s="24" t="s">
        <v>464</v>
      </c>
      <c r="B79" s="22" t="s">
        <v>341</v>
      </c>
      <c r="C79" s="23"/>
      <c r="D79" s="23"/>
      <c r="E79" s="23"/>
      <c r="F79" s="23"/>
      <c r="G79" s="25" t="s">
        <v>465</v>
      </c>
      <c r="H79" s="54">
        <v>-5749479.75</v>
      </c>
      <c r="I79" s="54">
        <v>0</v>
      </c>
      <c r="J79" s="54">
        <v>20951.400000000001</v>
      </c>
      <c r="K79" s="54">
        <v>-5770431.1500000004</v>
      </c>
      <c r="L79" s="55"/>
    </row>
    <row r="80" spans="1:12" x14ac:dyDescent="0.3">
      <c r="A80" s="24" t="s">
        <v>466</v>
      </c>
      <c r="B80" s="22" t="s">
        <v>341</v>
      </c>
      <c r="C80" s="23"/>
      <c r="D80" s="23"/>
      <c r="E80" s="23"/>
      <c r="F80" s="23"/>
      <c r="G80" s="25" t="s">
        <v>467</v>
      </c>
      <c r="H80" s="54">
        <v>-150122.6</v>
      </c>
      <c r="I80" s="54">
        <v>0</v>
      </c>
      <c r="J80" s="54">
        <v>412.39</v>
      </c>
      <c r="K80" s="54">
        <v>-150534.99</v>
      </c>
      <c r="L80" s="55"/>
    </row>
    <row r="81" spans="1:12" x14ac:dyDescent="0.3">
      <c r="A81" s="24" t="s">
        <v>468</v>
      </c>
      <c r="B81" s="22" t="s">
        <v>341</v>
      </c>
      <c r="C81" s="23"/>
      <c r="D81" s="23"/>
      <c r="E81" s="23"/>
      <c r="F81" s="23"/>
      <c r="G81" s="25" t="s">
        <v>430</v>
      </c>
      <c r="H81" s="54">
        <v>-274854.21000000002</v>
      </c>
      <c r="I81" s="54">
        <v>914</v>
      </c>
      <c r="J81" s="54">
        <v>490.32</v>
      </c>
      <c r="K81" s="54">
        <v>-274430.53000000003</v>
      </c>
      <c r="L81" s="55"/>
    </row>
    <row r="82" spans="1:12" x14ac:dyDescent="0.3">
      <c r="A82" s="24" t="s">
        <v>469</v>
      </c>
      <c r="B82" s="22" t="s">
        <v>341</v>
      </c>
      <c r="C82" s="23"/>
      <c r="D82" s="23"/>
      <c r="E82" s="23"/>
      <c r="F82" s="23"/>
      <c r="G82" s="25" t="s">
        <v>470</v>
      </c>
      <c r="H82" s="54">
        <v>-7344.58</v>
      </c>
      <c r="I82" s="54">
        <v>0</v>
      </c>
      <c r="J82" s="54">
        <v>116.7</v>
      </c>
      <c r="K82" s="54">
        <v>-7461.28</v>
      </c>
      <c r="L82" s="55"/>
    </row>
    <row r="83" spans="1:12" x14ac:dyDescent="0.3">
      <c r="A83" s="26" t="s">
        <v>341</v>
      </c>
      <c r="B83" s="22" t="s">
        <v>341</v>
      </c>
      <c r="C83" s="23"/>
      <c r="D83" s="23"/>
      <c r="E83" s="23"/>
      <c r="F83" s="23"/>
      <c r="G83" s="27" t="s">
        <v>341</v>
      </c>
      <c r="H83" s="53"/>
      <c r="I83" s="53"/>
      <c r="J83" s="53"/>
      <c r="K83" s="53"/>
      <c r="L83" s="53"/>
    </row>
    <row r="84" spans="1:12" x14ac:dyDescent="0.3">
      <c r="A84" s="18" t="s">
        <v>471</v>
      </c>
      <c r="B84" s="22" t="s">
        <v>341</v>
      </c>
      <c r="C84" s="23"/>
      <c r="D84" s="23"/>
      <c r="E84" s="19" t="s">
        <v>472</v>
      </c>
      <c r="F84" s="20"/>
      <c r="G84" s="20"/>
      <c r="H84" s="52">
        <v>205041.86</v>
      </c>
      <c r="I84" s="52">
        <v>0</v>
      </c>
      <c r="J84" s="52">
        <v>0</v>
      </c>
      <c r="K84" s="52">
        <v>205041.86</v>
      </c>
      <c r="L84" s="53"/>
    </row>
    <row r="85" spans="1:12" x14ac:dyDescent="0.3">
      <c r="A85" s="18" t="s">
        <v>473</v>
      </c>
      <c r="B85" s="22" t="s">
        <v>341</v>
      </c>
      <c r="C85" s="23"/>
      <c r="D85" s="23"/>
      <c r="E85" s="23"/>
      <c r="F85" s="19" t="s">
        <v>472</v>
      </c>
      <c r="G85" s="20"/>
      <c r="H85" s="52">
        <v>205041.86</v>
      </c>
      <c r="I85" s="52">
        <v>0</v>
      </c>
      <c r="J85" s="52">
        <v>0</v>
      </c>
      <c r="K85" s="52">
        <v>205041.86</v>
      </c>
      <c r="L85" s="53"/>
    </row>
    <row r="86" spans="1:12" x14ac:dyDescent="0.3">
      <c r="A86" s="24" t="s">
        <v>474</v>
      </c>
      <c r="B86" s="22" t="s">
        <v>341</v>
      </c>
      <c r="C86" s="23"/>
      <c r="D86" s="23"/>
      <c r="E86" s="23"/>
      <c r="F86" s="23"/>
      <c r="G86" s="25" t="s">
        <v>475</v>
      </c>
      <c r="H86" s="54">
        <v>205041.86</v>
      </c>
      <c r="I86" s="54">
        <v>0</v>
      </c>
      <c r="J86" s="54">
        <v>0</v>
      </c>
      <c r="K86" s="54">
        <v>205041.86</v>
      </c>
      <c r="L86" s="55"/>
    </row>
    <row r="87" spans="1:12" x14ac:dyDescent="0.3">
      <c r="A87" s="26" t="s">
        <v>341</v>
      </c>
      <c r="B87" s="22" t="s">
        <v>341</v>
      </c>
      <c r="C87" s="23"/>
      <c r="D87" s="23"/>
      <c r="E87" s="23"/>
      <c r="F87" s="23"/>
      <c r="G87" s="27" t="s">
        <v>341</v>
      </c>
      <c r="H87" s="53"/>
      <c r="I87" s="53"/>
      <c r="J87" s="53"/>
      <c r="K87" s="53"/>
      <c r="L87" s="53"/>
    </row>
    <row r="88" spans="1:12" x14ac:dyDescent="0.3">
      <c r="A88" s="18" t="s">
        <v>476</v>
      </c>
      <c r="B88" s="22" t="s">
        <v>341</v>
      </c>
      <c r="C88" s="23"/>
      <c r="D88" s="23"/>
      <c r="E88" s="19" t="s">
        <v>477</v>
      </c>
      <c r="F88" s="20"/>
      <c r="G88" s="20"/>
      <c r="H88" s="52">
        <v>-175629.83</v>
      </c>
      <c r="I88" s="52">
        <v>0</v>
      </c>
      <c r="J88" s="52">
        <v>1032.2</v>
      </c>
      <c r="K88" s="52">
        <v>-176662.03</v>
      </c>
      <c r="L88" s="53"/>
    </row>
    <row r="89" spans="1:12" x14ac:dyDescent="0.3">
      <c r="A89" s="18" t="s">
        <v>478</v>
      </c>
      <c r="B89" s="22" t="s">
        <v>341</v>
      </c>
      <c r="C89" s="23"/>
      <c r="D89" s="23"/>
      <c r="E89" s="23"/>
      <c r="F89" s="19" t="s">
        <v>479</v>
      </c>
      <c r="G89" s="20"/>
      <c r="H89" s="52">
        <v>-175629.83</v>
      </c>
      <c r="I89" s="52">
        <v>0</v>
      </c>
      <c r="J89" s="52">
        <v>1032.2</v>
      </c>
      <c r="K89" s="52">
        <v>-176662.03</v>
      </c>
      <c r="L89" s="53"/>
    </row>
    <row r="90" spans="1:12" x14ac:dyDescent="0.3">
      <c r="A90" s="24" t="s">
        <v>480</v>
      </c>
      <c r="B90" s="22" t="s">
        <v>341</v>
      </c>
      <c r="C90" s="23"/>
      <c r="D90" s="23"/>
      <c r="E90" s="23"/>
      <c r="F90" s="23"/>
      <c r="G90" s="25" t="s">
        <v>481</v>
      </c>
      <c r="H90" s="54">
        <v>-175629.83</v>
      </c>
      <c r="I90" s="54">
        <v>0</v>
      </c>
      <c r="J90" s="54">
        <v>1032.2</v>
      </c>
      <c r="K90" s="54">
        <v>-176662.03</v>
      </c>
      <c r="L90" s="55"/>
    </row>
    <row r="91" spans="1:12" x14ac:dyDescent="0.3">
      <c r="A91" s="18" t="s">
        <v>341</v>
      </c>
      <c r="B91" s="22" t="s">
        <v>341</v>
      </c>
      <c r="C91" s="23"/>
      <c r="D91" s="23"/>
      <c r="E91" s="19" t="s">
        <v>341</v>
      </c>
      <c r="F91" s="20"/>
      <c r="G91" s="20"/>
      <c r="H91" s="56"/>
      <c r="I91" s="56"/>
      <c r="J91" s="56"/>
      <c r="K91" s="56"/>
      <c r="L91" s="53"/>
    </row>
    <row r="92" spans="1:12" x14ac:dyDescent="0.3">
      <c r="A92" s="18" t="s">
        <v>56</v>
      </c>
      <c r="B92" s="19" t="s">
        <v>482</v>
      </c>
      <c r="C92" s="20"/>
      <c r="D92" s="20"/>
      <c r="E92" s="20"/>
      <c r="F92" s="20"/>
      <c r="G92" s="20"/>
      <c r="H92" s="52">
        <v>15801543.220000001</v>
      </c>
      <c r="I92" s="52">
        <v>7487645.0599999996</v>
      </c>
      <c r="J92" s="52">
        <v>4928449.53</v>
      </c>
      <c r="K92" s="52">
        <v>13242347.689999999</v>
      </c>
      <c r="L92" s="53"/>
    </row>
    <row r="93" spans="1:12" x14ac:dyDescent="0.3">
      <c r="A93" s="18" t="s">
        <v>483</v>
      </c>
      <c r="B93" s="21" t="s">
        <v>341</v>
      </c>
      <c r="C93" s="19" t="s">
        <v>484</v>
      </c>
      <c r="D93" s="20"/>
      <c r="E93" s="20"/>
      <c r="F93" s="20"/>
      <c r="G93" s="20"/>
      <c r="H93" s="52">
        <v>14024805.58</v>
      </c>
      <c r="I93" s="52">
        <v>7487329.2699999996</v>
      </c>
      <c r="J93" s="52">
        <v>4782888.25</v>
      </c>
      <c r="K93" s="52">
        <v>11320364.560000001</v>
      </c>
      <c r="L93" s="53"/>
    </row>
    <row r="94" spans="1:12" x14ac:dyDescent="0.3">
      <c r="A94" s="18" t="s">
        <v>485</v>
      </c>
      <c r="B94" s="22" t="s">
        <v>341</v>
      </c>
      <c r="C94" s="23"/>
      <c r="D94" s="19" t="s">
        <v>486</v>
      </c>
      <c r="E94" s="20"/>
      <c r="F94" s="20"/>
      <c r="G94" s="20"/>
      <c r="H94" s="52">
        <v>3288874.05</v>
      </c>
      <c r="I94" s="52">
        <v>4706167.7300000004</v>
      </c>
      <c r="J94" s="52">
        <v>4782888.25</v>
      </c>
      <c r="K94" s="52">
        <v>3365594.57</v>
      </c>
      <c r="L94" s="53"/>
    </row>
    <row r="95" spans="1:12" x14ac:dyDescent="0.3">
      <c r="A95" s="18" t="s">
        <v>487</v>
      </c>
      <c r="B95" s="22" t="s">
        <v>341</v>
      </c>
      <c r="C95" s="23"/>
      <c r="D95" s="23"/>
      <c r="E95" s="19" t="s">
        <v>488</v>
      </c>
      <c r="F95" s="20"/>
      <c r="G95" s="20"/>
      <c r="H95" s="52">
        <v>1968066.74</v>
      </c>
      <c r="I95" s="52">
        <v>3222757.86</v>
      </c>
      <c r="J95" s="52">
        <v>3346019.36</v>
      </c>
      <c r="K95" s="52">
        <v>2091328.24</v>
      </c>
      <c r="L95" s="53"/>
    </row>
    <row r="96" spans="1:12" x14ac:dyDescent="0.3">
      <c r="A96" s="18" t="s">
        <v>489</v>
      </c>
      <c r="B96" s="22" t="s">
        <v>341</v>
      </c>
      <c r="C96" s="23"/>
      <c r="D96" s="23"/>
      <c r="E96" s="23"/>
      <c r="F96" s="19" t="s">
        <v>488</v>
      </c>
      <c r="G96" s="20"/>
      <c r="H96" s="52">
        <v>1968066.74</v>
      </c>
      <c r="I96" s="52">
        <v>3222757.86</v>
      </c>
      <c r="J96" s="52">
        <v>3346019.36</v>
      </c>
      <c r="K96" s="52">
        <v>2091328.24</v>
      </c>
      <c r="L96" s="53"/>
    </row>
    <row r="97" spans="1:12" x14ac:dyDescent="0.3">
      <c r="A97" s="24" t="s">
        <v>490</v>
      </c>
      <c r="B97" s="22" t="s">
        <v>341</v>
      </c>
      <c r="C97" s="23"/>
      <c r="D97" s="23"/>
      <c r="E97" s="23"/>
      <c r="F97" s="23"/>
      <c r="G97" s="25" t="s">
        <v>491</v>
      </c>
      <c r="H97" s="54">
        <v>1625.42</v>
      </c>
      <c r="I97" s="54">
        <v>1052028.8400000001</v>
      </c>
      <c r="J97" s="54">
        <v>1052047.1599999999</v>
      </c>
      <c r="K97" s="54">
        <v>1643.74</v>
      </c>
      <c r="L97" s="55"/>
    </row>
    <row r="98" spans="1:12" x14ac:dyDescent="0.3">
      <c r="A98" s="24" t="s">
        <v>492</v>
      </c>
      <c r="B98" s="22" t="s">
        <v>341</v>
      </c>
      <c r="C98" s="23"/>
      <c r="D98" s="23"/>
      <c r="E98" s="23"/>
      <c r="F98" s="23"/>
      <c r="G98" s="25" t="s">
        <v>493</v>
      </c>
      <c r="H98" s="54">
        <v>1583806.65</v>
      </c>
      <c r="I98" s="54">
        <v>1583806.65</v>
      </c>
      <c r="J98" s="54">
        <v>1630244.72</v>
      </c>
      <c r="K98" s="54">
        <v>1630244.72</v>
      </c>
      <c r="L98" s="55"/>
    </row>
    <row r="99" spans="1:12" x14ac:dyDescent="0.3">
      <c r="A99" s="24" t="s">
        <v>494</v>
      </c>
      <c r="B99" s="22" t="s">
        <v>341</v>
      </c>
      <c r="C99" s="23"/>
      <c r="D99" s="23"/>
      <c r="E99" s="23"/>
      <c r="F99" s="23"/>
      <c r="G99" s="25" t="s">
        <v>495</v>
      </c>
      <c r="H99" s="54">
        <v>193308.22</v>
      </c>
      <c r="I99" s="54">
        <v>193308.22</v>
      </c>
      <c r="J99" s="54">
        <v>289762.25</v>
      </c>
      <c r="K99" s="54">
        <v>289762.25</v>
      </c>
      <c r="L99" s="55"/>
    </row>
    <row r="100" spans="1:12" x14ac:dyDescent="0.3">
      <c r="A100" s="24" t="s">
        <v>496</v>
      </c>
      <c r="B100" s="22" t="s">
        <v>341</v>
      </c>
      <c r="C100" s="23"/>
      <c r="D100" s="23"/>
      <c r="E100" s="23"/>
      <c r="F100" s="23"/>
      <c r="G100" s="25" t="s">
        <v>497</v>
      </c>
      <c r="H100" s="54">
        <v>0</v>
      </c>
      <c r="I100" s="54">
        <v>4697.21</v>
      </c>
      <c r="J100" s="54">
        <v>4697.21</v>
      </c>
      <c r="K100" s="54">
        <v>0</v>
      </c>
      <c r="L100" s="55"/>
    </row>
    <row r="101" spans="1:12" x14ac:dyDescent="0.3">
      <c r="A101" s="24" t="s">
        <v>498</v>
      </c>
      <c r="B101" s="22" t="s">
        <v>341</v>
      </c>
      <c r="C101" s="23"/>
      <c r="D101" s="23"/>
      <c r="E101" s="23"/>
      <c r="F101" s="23"/>
      <c r="G101" s="25" t="s">
        <v>499</v>
      </c>
      <c r="H101" s="54">
        <v>0</v>
      </c>
      <c r="I101" s="54">
        <v>8510.5499999999993</v>
      </c>
      <c r="J101" s="54">
        <v>8510.5499999999993</v>
      </c>
      <c r="K101" s="54">
        <v>0</v>
      </c>
      <c r="L101" s="55"/>
    </row>
    <row r="102" spans="1:12" x14ac:dyDescent="0.3">
      <c r="A102" s="24" t="s">
        <v>500</v>
      </c>
      <c r="B102" s="22" t="s">
        <v>341</v>
      </c>
      <c r="C102" s="23"/>
      <c r="D102" s="23"/>
      <c r="E102" s="23"/>
      <c r="F102" s="23"/>
      <c r="G102" s="25" t="s">
        <v>501</v>
      </c>
      <c r="H102" s="54">
        <v>189326.45</v>
      </c>
      <c r="I102" s="54">
        <v>380406.39</v>
      </c>
      <c r="J102" s="54">
        <v>360757.47</v>
      </c>
      <c r="K102" s="54">
        <v>169677.53</v>
      </c>
      <c r="L102" s="55"/>
    </row>
    <row r="103" spans="1:12" x14ac:dyDescent="0.3">
      <c r="A103" s="26" t="s">
        <v>341</v>
      </c>
      <c r="B103" s="22" t="s">
        <v>341</v>
      </c>
      <c r="C103" s="23"/>
      <c r="D103" s="23"/>
      <c r="E103" s="23"/>
      <c r="F103" s="23"/>
      <c r="G103" s="27" t="s">
        <v>341</v>
      </c>
      <c r="H103" s="53"/>
      <c r="I103" s="53"/>
      <c r="J103" s="53"/>
      <c r="K103" s="53"/>
      <c r="L103" s="53"/>
    </row>
    <row r="104" spans="1:12" x14ac:dyDescent="0.3">
      <c r="A104" s="18" t="s">
        <v>502</v>
      </c>
      <c r="B104" s="22" t="s">
        <v>341</v>
      </c>
      <c r="C104" s="23"/>
      <c r="D104" s="23"/>
      <c r="E104" s="19" t="s">
        <v>503</v>
      </c>
      <c r="F104" s="20"/>
      <c r="G104" s="20"/>
      <c r="H104" s="52">
        <v>482567.62</v>
      </c>
      <c r="I104" s="52">
        <v>490945.51</v>
      </c>
      <c r="J104" s="52">
        <v>455005.74</v>
      </c>
      <c r="K104" s="52">
        <v>446627.85</v>
      </c>
      <c r="L104" s="53"/>
    </row>
    <row r="105" spans="1:12" x14ac:dyDescent="0.3">
      <c r="A105" s="18" t="s">
        <v>504</v>
      </c>
      <c r="B105" s="22" t="s">
        <v>341</v>
      </c>
      <c r="C105" s="23"/>
      <c r="D105" s="23"/>
      <c r="E105" s="23"/>
      <c r="F105" s="19" t="s">
        <v>503</v>
      </c>
      <c r="G105" s="20"/>
      <c r="H105" s="52">
        <v>482567.62</v>
      </c>
      <c r="I105" s="52">
        <v>490945.51</v>
      </c>
      <c r="J105" s="52">
        <v>455005.74</v>
      </c>
      <c r="K105" s="52">
        <v>446627.85</v>
      </c>
      <c r="L105" s="53"/>
    </row>
    <row r="106" spans="1:12" x14ac:dyDescent="0.3">
      <c r="A106" s="24" t="s">
        <v>505</v>
      </c>
      <c r="B106" s="22" t="s">
        <v>341</v>
      </c>
      <c r="C106" s="23"/>
      <c r="D106" s="23"/>
      <c r="E106" s="23"/>
      <c r="F106" s="23"/>
      <c r="G106" s="25" t="s">
        <v>506</v>
      </c>
      <c r="H106" s="54">
        <v>390929.48</v>
      </c>
      <c r="I106" s="54">
        <v>399307.37</v>
      </c>
      <c r="J106" s="54">
        <v>363028.09</v>
      </c>
      <c r="K106" s="54">
        <v>354650.2</v>
      </c>
      <c r="L106" s="55"/>
    </row>
    <row r="107" spans="1:12" x14ac:dyDescent="0.3">
      <c r="A107" s="24" t="s">
        <v>507</v>
      </c>
      <c r="B107" s="22" t="s">
        <v>341</v>
      </c>
      <c r="C107" s="23"/>
      <c r="D107" s="23"/>
      <c r="E107" s="23"/>
      <c r="F107" s="23"/>
      <c r="G107" s="25" t="s">
        <v>508</v>
      </c>
      <c r="H107" s="54">
        <v>80835.23</v>
      </c>
      <c r="I107" s="54">
        <v>80835.23</v>
      </c>
      <c r="J107" s="54">
        <v>78714.62</v>
      </c>
      <c r="K107" s="54">
        <v>78714.62</v>
      </c>
      <c r="L107" s="55"/>
    </row>
    <row r="108" spans="1:12" x14ac:dyDescent="0.3">
      <c r="A108" s="24" t="s">
        <v>993</v>
      </c>
      <c r="B108" s="22" t="s">
        <v>341</v>
      </c>
      <c r="C108" s="23"/>
      <c r="D108" s="23"/>
      <c r="E108" s="23"/>
      <c r="F108" s="23"/>
      <c r="G108" s="25" t="s">
        <v>994</v>
      </c>
      <c r="H108" s="54">
        <v>0</v>
      </c>
      <c r="I108" s="54">
        <v>0</v>
      </c>
      <c r="J108" s="54">
        <v>127.13</v>
      </c>
      <c r="K108" s="54">
        <v>127.13</v>
      </c>
      <c r="L108" s="55"/>
    </row>
    <row r="109" spans="1:12" x14ac:dyDescent="0.3">
      <c r="A109" s="24" t="s">
        <v>509</v>
      </c>
      <c r="B109" s="22" t="s">
        <v>341</v>
      </c>
      <c r="C109" s="23"/>
      <c r="D109" s="23"/>
      <c r="E109" s="23"/>
      <c r="F109" s="23"/>
      <c r="G109" s="25" t="s">
        <v>510</v>
      </c>
      <c r="H109" s="54">
        <v>10802.91</v>
      </c>
      <c r="I109" s="54">
        <v>10802.91</v>
      </c>
      <c r="J109" s="54">
        <v>9973.9</v>
      </c>
      <c r="K109" s="54">
        <v>9973.9</v>
      </c>
      <c r="L109" s="55"/>
    </row>
    <row r="110" spans="1:12" x14ac:dyDescent="0.3">
      <c r="A110" s="24" t="s">
        <v>511</v>
      </c>
      <c r="B110" s="22" t="s">
        <v>341</v>
      </c>
      <c r="C110" s="23"/>
      <c r="D110" s="23"/>
      <c r="E110" s="23"/>
      <c r="F110" s="23"/>
      <c r="G110" s="25" t="s">
        <v>512</v>
      </c>
      <c r="H110" s="54">
        <v>0</v>
      </c>
      <c r="I110" s="54">
        <v>0</v>
      </c>
      <c r="J110" s="54">
        <v>3162</v>
      </c>
      <c r="K110" s="54">
        <v>3162</v>
      </c>
      <c r="L110" s="55"/>
    </row>
    <row r="111" spans="1:12" x14ac:dyDescent="0.3">
      <c r="A111" s="26" t="s">
        <v>341</v>
      </c>
      <c r="B111" s="22" t="s">
        <v>341</v>
      </c>
      <c r="C111" s="23"/>
      <c r="D111" s="23"/>
      <c r="E111" s="23"/>
      <c r="F111" s="23"/>
      <c r="G111" s="27" t="s">
        <v>341</v>
      </c>
      <c r="H111" s="53"/>
      <c r="I111" s="53"/>
      <c r="J111" s="53"/>
      <c r="K111" s="53"/>
      <c r="L111" s="53"/>
    </row>
    <row r="112" spans="1:12" x14ac:dyDescent="0.3">
      <c r="A112" s="18" t="s">
        <v>513</v>
      </c>
      <c r="B112" s="22" t="s">
        <v>341</v>
      </c>
      <c r="C112" s="23"/>
      <c r="D112" s="23"/>
      <c r="E112" s="19" t="s">
        <v>514</v>
      </c>
      <c r="F112" s="20"/>
      <c r="G112" s="20"/>
      <c r="H112" s="52">
        <v>387946.17</v>
      </c>
      <c r="I112" s="52">
        <v>121658</v>
      </c>
      <c r="J112" s="52">
        <v>97864.39</v>
      </c>
      <c r="K112" s="52">
        <v>364152.56</v>
      </c>
      <c r="L112" s="53"/>
    </row>
    <row r="113" spans="1:12" x14ac:dyDescent="0.3">
      <c r="A113" s="18" t="s">
        <v>515</v>
      </c>
      <c r="B113" s="22" t="s">
        <v>341</v>
      </c>
      <c r="C113" s="23"/>
      <c r="D113" s="23"/>
      <c r="E113" s="23"/>
      <c r="F113" s="19" t="s">
        <v>514</v>
      </c>
      <c r="G113" s="20"/>
      <c r="H113" s="52">
        <v>129222.47</v>
      </c>
      <c r="I113" s="52">
        <v>121658</v>
      </c>
      <c r="J113" s="52">
        <v>97864.39</v>
      </c>
      <c r="K113" s="52">
        <v>105428.86</v>
      </c>
      <c r="L113" s="53"/>
    </row>
    <row r="114" spans="1:12" x14ac:dyDescent="0.3">
      <c r="A114" s="24" t="s">
        <v>516</v>
      </c>
      <c r="B114" s="22" t="s">
        <v>341</v>
      </c>
      <c r="C114" s="23"/>
      <c r="D114" s="23"/>
      <c r="E114" s="23"/>
      <c r="F114" s="23"/>
      <c r="G114" s="25" t="s">
        <v>517</v>
      </c>
      <c r="H114" s="54">
        <v>59224.49</v>
      </c>
      <c r="I114" s="54">
        <v>59396</v>
      </c>
      <c r="J114" s="54">
        <v>44161.32</v>
      </c>
      <c r="K114" s="54">
        <v>43989.81</v>
      </c>
      <c r="L114" s="55"/>
    </row>
    <row r="115" spans="1:12" x14ac:dyDescent="0.3">
      <c r="A115" s="24" t="s">
        <v>518</v>
      </c>
      <c r="B115" s="22" t="s">
        <v>341</v>
      </c>
      <c r="C115" s="23"/>
      <c r="D115" s="23"/>
      <c r="E115" s="23"/>
      <c r="F115" s="23"/>
      <c r="G115" s="25" t="s">
        <v>519</v>
      </c>
      <c r="H115" s="54">
        <v>0</v>
      </c>
      <c r="I115" s="54">
        <v>0</v>
      </c>
      <c r="J115" s="54">
        <v>57.45</v>
      </c>
      <c r="K115" s="54">
        <v>57.45</v>
      </c>
      <c r="L115" s="55"/>
    </row>
    <row r="116" spans="1:12" x14ac:dyDescent="0.3">
      <c r="A116" s="24" t="s">
        <v>520</v>
      </c>
      <c r="B116" s="22" t="s">
        <v>341</v>
      </c>
      <c r="C116" s="23"/>
      <c r="D116" s="23"/>
      <c r="E116" s="23"/>
      <c r="F116" s="23"/>
      <c r="G116" s="25" t="s">
        <v>521</v>
      </c>
      <c r="H116" s="54">
        <v>2988.55</v>
      </c>
      <c r="I116" s="54">
        <v>2988.58</v>
      </c>
      <c r="J116" s="54">
        <v>2942.91</v>
      </c>
      <c r="K116" s="54">
        <v>2942.88</v>
      </c>
      <c r="L116" s="55"/>
    </row>
    <row r="117" spans="1:12" x14ac:dyDescent="0.3">
      <c r="A117" s="24" t="s">
        <v>522</v>
      </c>
      <c r="B117" s="22" t="s">
        <v>341</v>
      </c>
      <c r="C117" s="23"/>
      <c r="D117" s="23"/>
      <c r="E117" s="23"/>
      <c r="F117" s="23"/>
      <c r="G117" s="25" t="s">
        <v>523</v>
      </c>
      <c r="H117" s="54">
        <v>22382.28</v>
      </c>
      <c r="I117" s="54">
        <v>14646.26</v>
      </c>
      <c r="J117" s="54">
        <v>14093.45</v>
      </c>
      <c r="K117" s="54">
        <v>21829.47</v>
      </c>
      <c r="L117" s="55"/>
    </row>
    <row r="118" spans="1:12" x14ac:dyDescent="0.3">
      <c r="A118" s="24" t="s">
        <v>524</v>
      </c>
      <c r="B118" s="22" t="s">
        <v>341</v>
      </c>
      <c r="C118" s="23"/>
      <c r="D118" s="23"/>
      <c r="E118" s="23"/>
      <c r="F118" s="23"/>
      <c r="G118" s="25" t="s">
        <v>525</v>
      </c>
      <c r="H118" s="54">
        <v>36675.160000000003</v>
      </c>
      <c r="I118" s="54">
        <v>36675.160000000003</v>
      </c>
      <c r="J118" s="54">
        <v>27767.19</v>
      </c>
      <c r="K118" s="54">
        <v>27767.19</v>
      </c>
      <c r="L118" s="55"/>
    </row>
    <row r="119" spans="1:12" x14ac:dyDescent="0.3">
      <c r="A119" s="24" t="s">
        <v>526</v>
      </c>
      <c r="B119" s="22" t="s">
        <v>341</v>
      </c>
      <c r="C119" s="23"/>
      <c r="D119" s="23"/>
      <c r="E119" s="23"/>
      <c r="F119" s="23"/>
      <c r="G119" s="25" t="s">
        <v>527</v>
      </c>
      <c r="H119" s="54">
        <v>6726.89</v>
      </c>
      <c r="I119" s="54">
        <v>6726.9</v>
      </c>
      <c r="J119" s="54">
        <v>6923.36</v>
      </c>
      <c r="K119" s="54">
        <v>6923.35</v>
      </c>
      <c r="L119" s="55"/>
    </row>
    <row r="120" spans="1:12" x14ac:dyDescent="0.3">
      <c r="A120" s="24" t="s">
        <v>528</v>
      </c>
      <c r="B120" s="22" t="s">
        <v>341</v>
      </c>
      <c r="C120" s="23"/>
      <c r="D120" s="23"/>
      <c r="E120" s="23"/>
      <c r="F120" s="23"/>
      <c r="G120" s="25" t="s">
        <v>529</v>
      </c>
      <c r="H120" s="54">
        <v>0</v>
      </c>
      <c r="I120" s="54">
        <v>0</v>
      </c>
      <c r="J120" s="54">
        <v>509.99</v>
      </c>
      <c r="K120" s="54">
        <v>509.99</v>
      </c>
      <c r="L120" s="55"/>
    </row>
    <row r="121" spans="1:12" x14ac:dyDescent="0.3">
      <c r="A121" s="24" t="s">
        <v>530</v>
      </c>
      <c r="B121" s="22" t="s">
        <v>341</v>
      </c>
      <c r="C121" s="23"/>
      <c r="D121" s="23"/>
      <c r="E121" s="23"/>
      <c r="F121" s="23"/>
      <c r="G121" s="25" t="s">
        <v>531</v>
      </c>
      <c r="H121" s="54">
        <v>1225.0999999999999</v>
      </c>
      <c r="I121" s="54">
        <v>1225.0999999999999</v>
      </c>
      <c r="J121" s="54">
        <v>1408.72</v>
      </c>
      <c r="K121" s="54">
        <v>1408.72</v>
      </c>
      <c r="L121" s="55"/>
    </row>
    <row r="122" spans="1:12" x14ac:dyDescent="0.3">
      <c r="A122" s="26" t="s">
        <v>341</v>
      </c>
      <c r="B122" s="22" t="s">
        <v>341</v>
      </c>
      <c r="C122" s="23"/>
      <c r="D122" s="23"/>
      <c r="E122" s="23"/>
      <c r="F122" s="23"/>
      <c r="G122" s="27" t="s">
        <v>341</v>
      </c>
      <c r="H122" s="53"/>
      <c r="I122" s="53"/>
      <c r="J122" s="53"/>
      <c r="K122" s="53"/>
      <c r="L122" s="53"/>
    </row>
    <row r="123" spans="1:12" x14ac:dyDescent="0.3">
      <c r="A123" s="18" t="s">
        <v>532</v>
      </c>
      <c r="B123" s="22" t="s">
        <v>341</v>
      </c>
      <c r="C123" s="23"/>
      <c r="D123" s="23"/>
      <c r="E123" s="23"/>
      <c r="F123" s="19" t="s">
        <v>533</v>
      </c>
      <c r="G123" s="20"/>
      <c r="H123" s="52">
        <v>258723.7</v>
      </c>
      <c r="I123" s="52">
        <v>0</v>
      </c>
      <c r="J123" s="52">
        <v>0</v>
      </c>
      <c r="K123" s="52">
        <v>258723.7</v>
      </c>
      <c r="L123" s="53"/>
    </row>
    <row r="124" spans="1:12" x14ac:dyDescent="0.3">
      <c r="A124" s="24" t="s">
        <v>534</v>
      </c>
      <c r="B124" s="22" t="s">
        <v>341</v>
      </c>
      <c r="C124" s="23"/>
      <c r="D124" s="23"/>
      <c r="E124" s="23"/>
      <c r="F124" s="23"/>
      <c r="G124" s="25" t="s">
        <v>535</v>
      </c>
      <c r="H124" s="54">
        <v>258723.7</v>
      </c>
      <c r="I124" s="54">
        <v>0</v>
      </c>
      <c r="J124" s="54">
        <v>0</v>
      </c>
      <c r="K124" s="54">
        <v>258723.7</v>
      </c>
      <c r="L124" s="55"/>
    </row>
    <row r="125" spans="1:12" x14ac:dyDescent="0.3">
      <c r="A125" s="26" t="s">
        <v>341</v>
      </c>
      <c r="B125" s="22" t="s">
        <v>341</v>
      </c>
      <c r="C125" s="23"/>
      <c r="D125" s="23"/>
      <c r="E125" s="23"/>
      <c r="F125" s="23"/>
      <c r="G125" s="27" t="s">
        <v>341</v>
      </c>
      <c r="H125" s="53"/>
      <c r="I125" s="53"/>
      <c r="J125" s="53"/>
      <c r="K125" s="53"/>
      <c r="L125" s="53"/>
    </row>
    <row r="126" spans="1:12" x14ac:dyDescent="0.3">
      <c r="A126" s="18" t="s">
        <v>536</v>
      </c>
      <c r="B126" s="22" t="s">
        <v>341</v>
      </c>
      <c r="C126" s="23"/>
      <c r="D126" s="23"/>
      <c r="E126" s="19" t="s">
        <v>537</v>
      </c>
      <c r="F126" s="20"/>
      <c r="G126" s="20"/>
      <c r="H126" s="52">
        <v>450293.52</v>
      </c>
      <c r="I126" s="52">
        <v>870806.36</v>
      </c>
      <c r="J126" s="52">
        <v>883998.76</v>
      </c>
      <c r="K126" s="52">
        <v>463485.92</v>
      </c>
      <c r="L126" s="53"/>
    </row>
    <row r="127" spans="1:12" x14ac:dyDescent="0.3">
      <c r="A127" s="18" t="s">
        <v>538</v>
      </c>
      <c r="B127" s="22" t="s">
        <v>341</v>
      </c>
      <c r="C127" s="23"/>
      <c r="D127" s="23"/>
      <c r="E127" s="23"/>
      <c r="F127" s="19" t="s">
        <v>537</v>
      </c>
      <c r="G127" s="20"/>
      <c r="H127" s="52">
        <v>450293.52</v>
      </c>
      <c r="I127" s="52">
        <v>870806.36</v>
      </c>
      <c r="J127" s="52">
        <v>883998.76</v>
      </c>
      <c r="K127" s="52">
        <v>463485.92</v>
      </c>
      <c r="L127" s="53"/>
    </row>
    <row r="128" spans="1:12" x14ac:dyDescent="0.3">
      <c r="A128" s="24" t="s">
        <v>539</v>
      </c>
      <c r="B128" s="22" t="s">
        <v>341</v>
      </c>
      <c r="C128" s="23"/>
      <c r="D128" s="23"/>
      <c r="E128" s="23"/>
      <c r="F128" s="23"/>
      <c r="G128" s="25" t="s">
        <v>540</v>
      </c>
      <c r="H128" s="54">
        <v>450293.52</v>
      </c>
      <c r="I128" s="54">
        <v>870806.36</v>
      </c>
      <c r="J128" s="54">
        <v>883998.76</v>
      </c>
      <c r="K128" s="54">
        <v>463485.92</v>
      </c>
      <c r="L128" s="55"/>
    </row>
    <row r="129" spans="1:12" x14ac:dyDescent="0.3">
      <c r="A129" s="26" t="s">
        <v>341</v>
      </c>
      <c r="B129" s="22" t="s">
        <v>341</v>
      </c>
      <c r="C129" s="23"/>
      <c r="D129" s="23"/>
      <c r="E129" s="23"/>
      <c r="F129" s="23"/>
      <c r="G129" s="27" t="s">
        <v>341</v>
      </c>
      <c r="H129" s="53"/>
      <c r="I129" s="53"/>
      <c r="J129" s="53"/>
      <c r="K129" s="53"/>
      <c r="L129" s="53"/>
    </row>
    <row r="130" spans="1:12" x14ac:dyDescent="0.3">
      <c r="A130" s="18" t="s">
        <v>541</v>
      </c>
      <c r="B130" s="22" t="s">
        <v>341</v>
      </c>
      <c r="C130" s="23"/>
      <c r="D130" s="19" t="s">
        <v>542</v>
      </c>
      <c r="E130" s="20"/>
      <c r="F130" s="20"/>
      <c r="G130" s="20"/>
      <c r="H130" s="52">
        <v>10735931.529999999</v>
      </c>
      <c r="I130" s="52">
        <v>2781161.54</v>
      </c>
      <c r="J130" s="52">
        <v>0</v>
      </c>
      <c r="K130" s="52">
        <v>7954769.9900000002</v>
      </c>
      <c r="L130" s="53"/>
    </row>
    <row r="131" spans="1:12" x14ac:dyDescent="0.3">
      <c r="A131" s="18" t="s">
        <v>543</v>
      </c>
      <c r="B131" s="22" t="s">
        <v>341</v>
      </c>
      <c r="C131" s="23"/>
      <c r="D131" s="23"/>
      <c r="E131" s="19" t="s">
        <v>542</v>
      </c>
      <c r="F131" s="20"/>
      <c r="G131" s="20"/>
      <c r="H131" s="52">
        <v>10735931.529999999</v>
      </c>
      <c r="I131" s="52">
        <v>2781161.54</v>
      </c>
      <c r="J131" s="52">
        <v>0</v>
      </c>
      <c r="K131" s="52">
        <v>7954769.9900000002</v>
      </c>
      <c r="L131" s="53"/>
    </row>
    <row r="132" spans="1:12" x14ac:dyDescent="0.3">
      <c r="A132" s="18" t="s">
        <v>544</v>
      </c>
      <c r="B132" s="22" t="s">
        <v>341</v>
      </c>
      <c r="C132" s="23"/>
      <c r="D132" s="23"/>
      <c r="E132" s="23"/>
      <c r="F132" s="19" t="s">
        <v>542</v>
      </c>
      <c r="G132" s="20"/>
      <c r="H132" s="52">
        <v>10735931.529999999</v>
      </c>
      <c r="I132" s="52">
        <v>2781161.54</v>
      </c>
      <c r="J132" s="52">
        <v>0</v>
      </c>
      <c r="K132" s="52">
        <v>7954769.9900000002</v>
      </c>
      <c r="L132" s="53"/>
    </row>
    <row r="133" spans="1:12" x14ac:dyDescent="0.3">
      <c r="A133" s="24" t="s">
        <v>545</v>
      </c>
      <c r="B133" s="22" t="s">
        <v>341</v>
      </c>
      <c r="C133" s="23"/>
      <c r="D133" s="23"/>
      <c r="E133" s="23"/>
      <c r="F133" s="23"/>
      <c r="G133" s="25" t="s">
        <v>546</v>
      </c>
      <c r="H133" s="54">
        <v>10735931.529999999</v>
      </c>
      <c r="I133" s="54">
        <v>2781161.54</v>
      </c>
      <c r="J133" s="54">
        <v>0</v>
      </c>
      <c r="K133" s="54">
        <v>7954769.9900000002</v>
      </c>
      <c r="L133" s="55"/>
    </row>
    <row r="134" spans="1:12" x14ac:dyDescent="0.3">
      <c r="A134" s="26" t="s">
        <v>341</v>
      </c>
      <c r="B134" s="22" t="s">
        <v>341</v>
      </c>
      <c r="C134" s="23"/>
      <c r="D134" s="23"/>
      <c r="E134" s="23"/>
      <c r="F134" s="23"/>
      <c r="G134" s="27" t="s">
        <v>341</v>
      </c>
      <c r="H134" s="53"/>
      <c r="I134" s="53"/>
      <c r="J134" s="53"/>
      <c r="K134" s="53"/>
      <c r="L134" s="53"/>
    </row>
    <row r="135" spans="1:12" x14ac:dyDescent="0.3">
      <c r="A135" s="18" t="s">
        <v>547</v>
      </c>
      <c r="B135" s="21" t="s">
        <v>341</v>
      </c>
      <c r="C135" s="19" t="s">
        <v>548</v>
      </c>
      <c r="D135" s="20"/>
      <c r="E135" s="20"/>
      <c r="F135" s="20"/>
      <c r="G135" s="20"/>
      <c r="H135" s="52">
        <v>1776737.64</v>
      </c>
      <c r="I135" s="52">
        <v>315.79000000000002</v>
      </c>
      <c r="J135" s="52">
        <v>145561.28</v>
      </c>
      <c r="K135" s="52">
        <v>1921983.13</v>
      </c>
      <c r="L135" s="53"/>
    </row>
    <row r="136" spans="1:12" x14ac:dyDescent="0.3">
      <c r="A136" s="18" t="s">
        <v>549</v>
      </c>
      <c r="B136" s="22" t="s">
        <v>341</v>
      </c>
      <c r="C136" s="23"/>
      <c r="D136" s="19" t="s">
        <v>550</v>
      </c>
      <c r="E136" s="20"/>
      <c r="F136" s="20"/>
      <c r="G136" s="20"/>
      <c r="H136" s="52">
        <v>1776737.64</v>
      </c>
      <c r="I136" s="52">
        <v>315.79000000000002</v>
      </c>
      <c r="J136" s="52">
        <v>145561.28</v>
      </c>
      <c r="K136" s="52">
        <v>1921983.13</v>
      </c>
      <c r="L136" s="53"/>
    </row>
    <row r="137" spans="1:12" x14ac:dyDescent="0.3">
      <c r="A137" s="18" t="s">
        <v>551</v>
      </c>
      <c r="B137" s="22" t="s">
        <v>341</v>
      </c>
      <c r="C137" s="23"/>
      <c r="D137" s="23"/>
      <c r="E137" s="19" t="s">
        <v>552</v>
      </c>
      <c r="F137" s="20"/>
      <c r="G137" s="20"/>
      <c r="H137" s="52">
        <v>1342144.1299999999</v>
      </c>
      <c r="I137" s="52">
        <v>0</v>
      </c>
      <c r="J137" s="52">
        <v>143455.47</v>
      </c>
      <c r="K137" s="52">
        <v>1485599.6</v>
      </c>
      <c r="L137" s="53"/>
    </row>
    <row r="138" spans="1:12" x14ac:dyDescent="0.3">
      <c r="A138" s="18" t="s">
        <v>553</v>
      </c>
      <c r="B138" s="22" t="s">
        <v>341</v>
      </c>
      <c r="C138" s="23"/>
      <c r="D138" s="23"/>
      <c r="E138" s="23"/>
      <c r="F138" s="19" t="s">
        <v>552</v>
      </c>
      <c r="G138" s="20"/>
      <c r="H138" s="52">
        <v>1342144.1299999999</v>
      </c>
      <c r="I138" s="52">
        <v>0</v>
      </c>
      <c r="J138" s="52">
        <v>143455.47</v>
      </c>
      <c r="K138" s="52">
        <v>1485599.6</v>
      </c>
      <c r="L138" s="53"/>
    </row>
    <row r="139" spans="1:12" x14ac:dyDescent="0.3">
      <c r="A139" s="24" t="s">
        <v>554</v>
      </c>
      <c r="B139" s="22" t="s">
        <v>341</v>
      </c>
      <c r="C139" s="23"/>
      <c r="D139" s="23"/>
      <c r="E139" s="23"/>
      <c r="F139" s="23"/>
      <c r="G139" s="25" t="s">
        <v>555</v>
      </c>
      <c r="H139" s="54">
        <v>1342144.1299999999</v>
      </c>
      <c r="I139" s="54">
        <v>0</v>
      </c>
      <c r="J139" s="54">
        <v>143455.47</v>
      </c>
      <c r="K139" s="54">
        <v>1485599.6</v>
      </c>
      <c r="L139" s="55"/>
    </row>
    <row r="140" spans="1:12" x14ac:dyDescent="0.3">
      <c r="A140" s="26" t="s">
        <v>341</v>
      </c>
      <c r="B140" s="22" t="s">
        <v>341</v>
      </c>
      <c r="C140" s="23"/>
      <c r="D140" s="23"/>
      <c r="E140" s="23"/>
      <c r="F140" s="23"/>
      <c r="G140" s="27" t="s">
        <v>341</v>
      </c>
      <c r="H140" s="53"/>
      <c r="I140" s="53"/>
      <c r="J140" s="53"/>
      <c r="K140" s="53"/>
      <c r="L140" s="53"/>
    </row>
    <row r="141" spans="1:12" x14ac:dyDescent="0.3">
      <c r="A141" s="18" t="s">
        <v>556</v>
      </c>
      <c r="B141" s="22" t="s">
        <v>341</v>
      </c>
      <c r="C141" s="23"/>
      <c r="D141" s="23"/>
      <c r="E141" s="19" t="s">
        <v>557</v>
      </c>
      <c r="F141" s="20"/>
      <c r="G141" s="20"/>
      <c r="H141" s="52">
        <v>13425.32</v>
      </c>
      <c r="I141" s="52">
        <v>315.79000000000002</v>
      </c>
      <c r="J141" s="52">
        <v>0</v>
      </c>
      <c r="K141" s="52">
        <v>13109.53</v>
      </c>
      <c r="L141" s="53"/>
    </row>
    <row r="142" spans="1:12" x14ac:dyDescent="0.3">
      <c r="A142" s="18" t="s">
        <v>558</v>
      </c>
      <c r="B142" s="22" t="s">
        <v>341</v>
      </c>
      <c r="C142" s="23"/>
      <c r="D142" s="23"/>
      <c r="E142" s="23"/>
      <c r="F142" s="19" t="s">
        <v>557</v>
      </c>
      <c r="G142" s="20"/>
      <c r="H142" s="52">
        <v>13425.32</v>
      </c>
      <c r="I142" s="52">
        <v>315.79000000000002</v>
      </c>
      <c r="J142" s="52">
        <v>0</v>
      </c>
      <c r="K142" s="52">
        <v>13109.53</v>
      </c>
      <c r="L142" s="53"/>
    </row>
    <row r="143" spans="1:12" x14ac:dyDescent="0.3">
      <c r="A143" s="24" t="s">
        <v>559</v>
      </c>
      <c r="B143" s="22" t="s">
        <v>341</v>
      </c>
      <c r="C143" s="23"/>
      <c r="D143" s="23"/>
      <c r="E143" s="23"/>
      <c r="F143" s="23"/>
      <c r="G143" s="25" t="s">
        <v>560</v>
      </c>
      <c r="H143" s="54">
        <v>13425.32</v>
      </c>
      <c r="I143" s="54">
        <v>315.79000000000002</v>
      </c>
      <c r="J143" s="54">
        <v>0</v>
      </c>
      <c r="K143" s="54">
        <v>13109.53</v>
      </c>
      <c r="L143" s="55"/>
    </row>
    <row r="144" spans="1:12" x14ac:dyDescent="0.3">
      <c r="A144" s="26" t="s">
        <v>341</v>
      </c>
      <c r="B144" s="22" t="s">
        <v>341</v>
      </c>
      <c r="C144" s="23"/>
      <c r="D144" s="23"/>
      <c r="E144" s="23"/>
      <c r="F144" s="23"/>
      <c r="G144" s="27" t="s">
        <v>341</v>
      </c>
      <c r="H144" s="53"/>
      <c r="I144" s="53"/>
      <c r="J144" s="53"/>
      <c r="K144" s="53"/>
      <c r="L144" s="53"/>
    </row>
    <row r="145" spans="1:12" x14ac:dyDescent="0.3">
      <c r="A145" s="18" t="s">
        <v>561</v>
      </c>
      <c r="B145" s="22" t="s">
        <v>341</v>
      </c>
      <c r="C145" s="23"/>
      <c r="D145" s="23"/>
      <c r="E145" s="19" t="s">
        <v>562</v>
      </c>
      <c r="F145" s="20"/>
      <c r="G145" s="20"/>
      <c r="H145" s="52">
        <v>421168.19</v>
      </c>
      <c r="I145" s="52">
        <v>0</v>
      </c>
      <c r="J145" s="52">
        <v>2105.81</v>
      </c>
      <c r="K145" s="52">
        <v>423274</v>
      </c>
      <c r="L145" s="53"/>
    </row>
    <row r="146" spans="1:12" x14ac:dyDescent="0.3">
      <c r="A146" s="18" t="s">
        <v>563</v>
      </c>
      <c r="B146" s="22" t="s">
        <v>341</v>
      </c>
      <c r="C146" s="23"/>
      <c r="D146" s="23"/>
      <c r="E146" s="23"/>
      <c r="F146" s="19" t="s">
        <v>562</v>
      </c>
      <c r="G146" s="20"/>
      <c r="H146" s="52">
        <v>421168.19</v>
      </c>
      <c r="I146" s="52">
        <v>0</v>
      </c>
      <c r="J146" s="52">
        <v>2105.81</v>
      </c>
      <c r="K146" s="52">
        <v>423274</v>
      </c>
      <c r="L146" s="53"/>
    </row>
    <row r="147" spans="1:12" x14ac:dyDescent="0.3">
      <c r="A147" s="24" t="s">
        <v>564</v>
      </c>
      <c r="B147" s="22" t="s">
        <v>341</v>
      </c>
      <c r="C147" s="23"/>
      <c r="D147" s="23"/>
      <c r="E147" s="23"/>
      <c r="F147" s="23"/>
      <c r="G147" s="25" t="s">
        <v>565</v>
      </c>
      <c r="H147" s="54">
        <v>105826.42</v>
      </c>
      <c r="I147" s="54">
        <v>0</v>
      </c>
      <c r="J147" s="54">
        <v>529.11</v>
      </c>
      <c r="K147" s="54">
        <v>106355.53</v>
      </c>
      <c r="L147" s="55"/>
    </row>
    <row r="148" spans="1:12" x14ac:dyDescent="0.3">
      <c r="A148" s="24" t="s">
        <v>566</v>
      </c>
      <c r="B148" s="22" t="s">
        <v>341</v>
      </c>
      <c r="C148" s="23"/>
      <c r="D148" s="23"/>
      <c r="E148" s="23"/>
      <c r="F148" s="23"/>
      <c r="G148" s="25" t="s">
        <v>567</v>
      </c>
      <c r="H148" s="54">
        <v>315341.77</v>
      </c>
      <c r="I148" s="54">
        <v>0</v>
      </c>
      <c r="J148" s="54">
        <v>1576.7</v>
      </c>
      <c r="K148" s="54">
        <v>316918.46999999997</v>
      </c>
      <c r="L148" s="55"/>
    </row>
    <row r="149" spans="1:12" x14ac:dyDescent="0.3">
      <c r="A149" s="18" t="s">
        <v>341</v>
      </c>
      <c r="B149" s="22" t="s">
        <v>341</v>
      </c>
      <c r="C149" s="23"/>
      <c r="D149" s="19" t="s">
        <v>341</v>
      </c>
      <c r="E149" s="20"/>
      <c r="F149" s="20"/>
      <c r="G149" s="20"/>
      <c r="H149" s="56"/>
      <c r="I149" s="56"/>
      <c r="J149" s="56"/>
      <c r="K149" s="56"/>
      <c r="L149" s="53"/>
    </row>
    <row r="150" spans="1:12" x14ac:dyDescent="0.3">
      <c r="A150" s="18" t="s">
        <v>60</v>
      </c>
      <c r="B150" s="19" t="s">
        <v>568</v>
      </c>
      <c r="C150" s="20"/>
      <c r="D150" s="20"/>
      <c r="E150" s="20"/>
      <c r="F150" s="20"/>
      <c r="G150" s="20"/>
      <c r="H150" s="52">
        <v>5034185.29</v>
      </c>
      <c r="I150" s="52">
        <v>4548999.5199999996</v>
      </c>
      <c r="J150" s="52">
        <v>1871612.67</v>
      </c>
      <c r="K150" s="52">
        <v>7711572.1399999997</v>
      </c>
      <c r="L150" s="53">
        <f>I150-J150</f>
        <v>2677386.8499999996</v>
      </c>
    </row>
    <row r="151" spans="1:12" x14ac:dyDescent="0.3">
      <c r="A151" s="18" t="s">
        <v>569</v>
      </c>
      <c r="B151" s="21" t="s">
        <v>341</v>
      </c>
      <c r="C151" s="19" t="s">
        <v>570</v>
      </c>
      <c r="D151" s="20"/>
      <c r="E151" s="20"/>
      <c r="F151" s="20"/>
      <c r="G151" s="20"/>
      <c r="H151" s="52">
        <v>4332669.43</v>
      </c>
      <c r="I151" s="52">
        <v>4030518.22</v>
      </c>
      <c r="J151" s="52">
        <v>1864193.66</v>
      </c>
      <c r="K151" s="52">
        <v>6498993.9900000002</v>
      </c>
      <c r="L151" s="53"/>
    </row>
    <row r="152" spans="1:12" x14ac:dyDescent="0.3">
      <c r="A152" s="18" t="s">
        <v>571</v>
      </c>
      <c r="B152" s="22" t="s">
        <v>341</v>
      </c>
      <c r="C152" s="23"/>
      <c r="D152" s="19" t="s">
        <v>572</v>
      </c>
      <c r="E152" s="20"/>
      <c r="F152" s="20"/>
      <c r="G152" s="20"/>
      <c r="H152" s="52">
        <v>3672987.38</v>
      </c>
      <c r="I152" s="52">
        <v>3707229.03</v>
      </c>
      <c r="J152" s="52">
        <v>1864193.62</v>
      </c>
      <c r="K152" s="52">
        <v>5516022.79</v>
      </c>
      <c r="L152" s="53"/>
    </row>
    <row r="153" spans="1:12" x14ac:dyDescent="0.3">
      <c r="A153" s="18" t="s">
        <v>604</v>
      </c>
      <c r="B153" s="22" t="s">
        <v>341</v>
      </c>
      <c r="C153" s="23"/>
      <c r="D153" s="23"/>
      <c r="E153" s="19" t="s">
        <v>605</v>
      </c>
      <c r="F153" s="20"/>
      <c r="G153" s="20"/>
      <c r="H153" s="52">
        <v>3607129.42</v>
      </c>
      <c r="I153" s="52">
        <v>3647545.17</v>
      </c>
      <c r="J153" s="52">
        <v>1835511.11</v>
      </c>
      <c r="K153" s="52">
        <v>5419163.4800000004</v>
      </c>
      <c r="L153" s="53"/>
    </row>
    <row r="154" spans="1:12" x14ac:dyDescent="0.3">
      <c r="A154" s="18" t="s">
        <v>606</v>
      </c>
      <c r="B154" s="22" t="s">
        <v>341</v>
      </c>
      <c r="C154" s="23"/>
      <c r="D154" s="23"/>
      <c r="E154" s="23"/>
      <c r="F154" s="19" t="s">
        <v>576</v>
      </c>
      <c r="G154" s="20"/>
      <c r="H154" s="52">
        <v>496803.52</v>
      </c>
      <c r="I154" s="52">
        <v>536032.37</v>
      </c>
      <c r="J154" s="52">
        <v>312618.96999999997</v>
      </c>
      <c r="K154" s="52">
        <v>720216.92</v>
      </c>
      <c r="L154" s="53">
        <f>I154-J154</f>
        <v>223413.40000000002</v>
      </c>
    </row>
    <row r="155" spans="1:12" x14ac:dyDescent="0.3">
      <c r="A155" s="24" t="s">
        <v>607</v>
      </c>
      <c r="B155" s="22" t="s">
        <v>341</v>
      </c>
      <c r="C155" s="23"/>
      <c r="D155" s="23"/>
      <c r="E155" s="23"/>
      <c r="F155" s="23"/>
      <c r="G155" s="25" t="s">
        <v>578</v>
      </c>
      <c r="H155" s="54">
        <v>252549.68</v>
      </c>
      <c r="I155" s="54">
        <v>116059.74</v>
      </c>
      <c r="J155" s="54">
        <v>120.28</v>
      </c>
      <c r="K155" s="54">
        <v>368489.14</v>
      </c>
      <c r="L155" s="55"/>
    </row>
    <row r="156" spans="1:12" x14ac:dyDescent="0.3">
      <c r="A156" s="24" t="s">
        <v>608</v>
      </c>
      <c r="B156" s="22" t="s">
        <v>341</v>
      </c>
      <c r="C156" s="23"/>
      <c r="D156" s="23"/>
      <c r="E156" s="23"/>
      <c r="F156" s="23"/>
      <c r="G156" s="25" t="s">
        <v>580</v>
      </c>
      <c r="H156" s="54">
        <v>39054.080000000002</v>
      </c>
      <c r="I156" s="54">
        <v>278447.89</v>
      </c>
      <c r="J156" s="54">
        <v>268769.83</v>
      </c>
      <c r="K156" s="54">
        <v>48732.14</v>
      </c>
      <c r="L156" s="55"/>
    </row>
    <row r="157" spans="1:12" x14ac:dyDescent="0.3">
      <c r="A157" s="24" t="s">
        <v>609</v>
      </c>
      <c r="B157" s="22" t="s">
        <v>341</v>
      </c>
      <c r="C157" s="23"/>
      <c r="D157" s="23"/>
      <c r="E157" s="23"/>
      <c r="F157" s="23"/>
      <c r="G157" s="25" t="s">
        <v>582</v>
      </c>
      <c r="H157" s="54">
        <v>30254.46</v>
      </c>
      <c r="I157" s="54">
        <v>45381.69</v>
      </c>
      <c r="J157" s="54">
        <v>34478.75</v>
      </c>
      <c r="K157" s="54">
        <v>41157.4</v>
      </c>
      <c r="L157" s="55"/>
    </row>
    <row r="158" spans="1:12" x14ac:dyDescent="0.3">
      <c r="A158" s="24" t="s">
        <v>612</v>
      </c>
      <c r="B158" s="22" t="s">
        <v>341</v>
      </c>
      <c r="C158" s="23"/>
      <c r="D158" s="23"/>
      <c r="E158" s="23"/>
      <c r="F158" s="23"/>
      <c r="G158" s="25" t="s">
        <v>584</v>
      </c>
      <c r="H158" s="54">
        <v>73397.78</v>
      </c>
      <c r="I158" s="54">
        <v>37674.83</v>
      </c>
      <c r="J158" s="54">
        <v>0</v>
      </c>
      <c r="K158" s="54">
        <v>111072.61</v>
      </c>
      <c r="L158" s="55"/>
    </row>
    <row r="159" spans="1:12" x14ac:dyDescent="0.3">
      <c r="A159" s="24" t="s">
        <v>613</v>
      </c>
      <c r="B159" s="22" t="s">
        <v>341</v>
      </c>
      <c r="C159" s="23"/>
      <c r="D159" s="23"/>
      <c r="E159" s="23"/>
      <c r="F159" s="23"/>
      <c r="G159" s="25" t="s">
        <v>586</v>
      </c>
      <c r="H159" s="54">
        <v>21615.11</v>
      </c>
      <c r="I159" s="54">
        <v>11451.76</v>
      </c>
      <c r="J159" s="54">
        <v>0</v>
      </c>
      <c r="K159" s="54">
        <v>33066.870000000003</v>
      </c>
      <c r="L159" s="55"/>
    </row>
    <row r="160" spans="1:12" x14ac:dyDescent="0.3">
      <c r="A160" s="24" t="s">
        <v>614</v>
      </c>
      <c r="B160" s="22" t="s">
        <v>341</v>
      </c>
      <c r="C160" s="23"/>
      <c r="D160" s="23"/>
      <c r="E160" s="23"/>
      <c r="F160" s="23"/>
      <c r="G160" s="25" t="s">
        <v>588</v>
      </c>
      <c r="H160" s="54">
        <v>2709.43</v>
      </c>
      <c r="I160" s="54">
        <v>1407.64</v>
      </c>
      <c r="J160" s="54">
        <v>0</v>
      </c>
      <c r="K160" s="54">
        <v>4117.07</v>
      </c>
      <c r="L160" s="55"/>
    </row>
    <row r="161" spans="1:12" x14ac:dyDescent="0.3">
      <c r="A161" s="24" t="s">
        <v>615</v>
      </c>
      <c r="B161" s="22" t="s">
        <v>341</v>
      </c>
      <c r="C161" s="23"/>
      <c r="D161" s="23"/>
      <c r="E161" s="23"/>
      <c r="F161" s="23"/>
      <c r="G161" s="25" t="s">
        <v>616</v>
      </c>
      <c r="H161" s="54">
        <v>32690.2</v>
      </c>
      <c r="I161" s="54">
        <v>20797.12</v>
      </c>
      <c r="J161" s="54">
        <v>6301.06</v>
      </c>
      <c r="K161" s="54">
        <v>47186.26</v>
      </c>
      <c r="L161" s="55"/>
    </row>
    <row r="162" spans="1:12" x14ac:dyDescent="0.3">
      <c r="A162" s="24" t="s">
        <v>617</v>
      </c>
      <c r="B162" s="22" t="s">
        <v>341</v>
      </c>
      <c r="C162" s="23"/>
      <c r="D162" s="23"/>
      <c r="E162" s="23"/>
      <c r="F162" s="23"/>
      <c r="G162" s="25" t="s">
        <v>590</v>
      </c>
      <c r="H162" s="54">
        <v>253.45</v>
      </c>
      <c r="I162" s="54">
        <v>264.7</v>
      </c>
      <c r="J162" s="54">
        <v>0</v>
      </c>
      <c r="K162" s="54">
        <v>518.15</v>
      </c>
      <c r="L162" s="55"/>
    </row>
    <row r="163" spans="1:12" x14ac:dyDescent="0.3">
      <c r="A163" s="24" t="s">
        <v>618</v>
      </c>
      <c r="B163" s="22" t="s">
        <v>341</v>
      </c>
      <c r="C163" s="23"/>
      <c r="D163" s="23"/>
      <c r="E163" s="23"/>
      <c r="F163" s="23"/>
      <c r="G163" s="25" t="s">
        <v>592</v>
      </c>
      <c r="H163" s="54">
        <v>32973</v>
      </c>
      <c r="I163" s="54">
        <v>15631</v>
      </c>
      <c r="J163" s="54">
        <v>0</v>
      </c>
      <c r="K163" s="54">
        <v>48604</v>
      </c>
      <c r="L163" s="55"/>
    </row>
    <row r="164" spans="1:12" x14ac:dyDescent="0.3">
      <c r="A164" s="24" t="s">
        <v>619</v>
      </c>
      <c r="B164" s="22" t="s">
        <v>341</v>
      </c>
      <c r="C164" s="23"/>
      <c r="D164" s="23"/>
      <c r="E164" s="23"/>
      <c r="F164" s="23"/>
      <c r="G164" s="25" t="s">
        <v>620</v>
      </c>
      <c r="H164" s="54">
        <v>8930.33</v>
      </c>
      <c r="I164" s="54">
        <v>7860</v>
      </c>
      <c r="J164" s="54">
        <v>2949.05</v>
      </c>
      <c r="K164" s="54">
        <v>13841.28</v>
      </c>
      <c r="L164" s="55"/>
    </row>
    <row r="165" spans="1:12" x14ac:dyDescent="0.3">
      <c r="A165" s="24" t="s">
        <v>621</v>
      </c>
      <c r="B165" s="22" t="s">
        <v>341</v>
      </c>
      <c r="C165" s="23"/>
      <c r="D165" s="23"/>
      <c r="E165" s="23"/>
      <c r="F165" s="23"/>
      <c r="G165" s="25" t="s">
        <v>594</v>
      </c>
      <c r="H165" s="54">
        <v>2376</v>
      </c>
      <c r="I165" s="54">
        <v>1056</v>
      </c>
      <c r="J165" s="54">
        <v>0</v>
      </c>
      <c r="K165" s="54">
        <v>3432</v>
      </c>
      <c r="L165" s="55"/>
    </row>
    <row r="166" spans="1:12" x14ac:dyDescent="0.3">
      <c r="A166" s="26" t="s">
        <v>341</v>
      </c>
      <c r="B166" s="22" t="s">
        <v>341</v>
      </c>
      <c r="C166" s="23"/>
      <c r="D166" s="23"/>
      <c r="E166" s="23"/>
      <c r="F166" s="23"/>
      <c r="G166" s="27" t="s">
        <v>341</v>
      </c>
      <c r="H166" s="53"/>
      <c r="I166" s="53"/>
      <c r="J166" s="53"/>
      <c r="K166" s="53"/>
      <c r="L166" s="53"/>
    </row>
    <row r="167" spans="1:12" x14ac:dyDescent="0.3">
      <c r="A167" s="18" t="s">
        <v>624</v>
      </c>
      <c r="B167" s="22" t="s">
        <v>341</v>
      </c>
      <c r="C167" s="23"/>
      <c r="D167" s="23"/>
      <c r="E167" s="23"/>
      <c r="F167" s="19" t="s">
        <v>596</v>
      </c>
      <c r="G167" s="20"/>
      <c r="H167" s="52">
        <v>3110325.9</v>
      </c>
      <c r="I167" s="52">
        <v>3111512.8</v>
      </c>
      <c r="J167" s="52">
        <v>1522892.14</v>
      </c>
      <c r="K167" s="52">
        <v>4698946.5599999996</v>
      </c>
      <c r="L167" s="53">
        <f>I167-J167</f>
        <v>1588620.66</v>
      </c>
    </row>
    <row r="168" spans="1:12" x14ac:dyDescent="0.3">
      <c r="A168" s="24" t="s">
        <v>625</v>
      </c>
      <c r="B168" s="22" t="s">
        <v>341</v>
      </c>
      <c r="C168" s="23"/>
      <c r="D168" s="23"/>
      <c r="E168" s="23"/>
      <c r="F168" s="23"/>
      <c r="G168" s="25" t="s">
        <v>578</v>
      </c>
      <c r="H168" s="54">
        <v>1384585.01</v>
      </c>
      <c r="I168" s="54">
        <v>799933.98</v>
      </c>
      <c r="J168" s="54">
        <v>6576.98</v>
      </c>
      <c r="K168" s="54">
        <v>2177942.0099999998</v>
      </c>
      <c r="L168" s="55"/>
    </row>
    <row r="169" spans="1:12" x14ac:dyDescent="0.3">
      <c r="A169" s="24" t="s">
        <v>626</v>
      </c>
      <c r="B169" s="22" t="s">
        <v>341</v>
      </c>
      <c r="C169" s="23"/>
      <c r="D169" s="23"/>
      <c r="E169" s="23"/>
      <c r="F169" s="23"/>
      <c r="G169" s="25" t="s">
        <v>580</v>
      </c>
      <c r="H169" s="54">
        <v>274315.77</v>
      </c>
      <c r="I169" s="54">
        <v>1404410.08</v>
      </c>
      <c r="J169" s="54">
        <v>1291622.3400000001</v>
      </c>
      <c r="K169" s="54">
        <v>387103.51</v>
      </c>
      <c r="L169" s="55"/>
    </row>
    <row r="170" spans="1:12" x14ac:dyDescent="0.3">
      <c r="A170" s="24" t="s">
        <v>627</v>
      </c>
      <c r="B170" s="22" t="s">
        <v>341</v>
      </c>
      <c r="C170" s="23"/>
      <c r="D170" s="23"/>
      <c r="E170" s="23"/>
      <c r="F170" s="23"/>
      <c r="G170" s="25" t="s">
        <v>582</v>
      </c>
      <c r="H170" s="54">
        <v>171238.85</v>
      </c>
      <c r="I170" s="54">
        <v>252123.68</v>
      </c>
      <c r="J170" s="54">
        <v>163431.15</v>
      </c>
      <c r="K170" s="54">
        <v>259931.38</v>
      </c>
      <c r="L170" s="55"/>
    </row>
    <row r="171" spans="1:12" x14ac:dyDescent="0.3">
      <c r="A171" s="24" t="s">
        <v>628</v>
      </c>
      <c r="B171" s="22" t="s">
        <v>341</v>
      </c>
      <c r="C171" s="23"/>
      <c r="D171" s="23"/>
      <c r="E171" s="23"/>
      <c r="F171" s="23"/>
      <c r="G171" s="25" t="s">
        <v>611</v>
      </c>
      <c r="H171" s="54">
        <v>61993.26</v>
      </c>
      <c r="I171" s="54">
        <v>19382.27</v>
      </c>
      <c r="J171" s="54">
        <v>0</v>
      </c>
      <c r="K171" s="54">
        <v>81375.53</v>
      </c>
      <c r="L171" s="55"/>
    </row>
    <row r="172" spans="1:12" x14ac:dyDescent="0.3">
      <c r="A172" s="24" t="s">
        <v>629</v>
      </c>
      <c r="B172" s="22" t="s">
        <v>341</v>
      </c>
      <c r="C172" s="23"/>
      <c r="D172" s="23"/>
      <c r="E172" s="23"/>
      <c r="F172" s="23"/>
      <c r="G172" s="25" t="s">
        <v>623</v>
      </c>
      <c r="H172" s="54">
        <v>981.12</v>
      </c>
      <c r="I172" s="54">
        <v>1859.18</v>
      </c>
      <c r="J172" s="54">
        <v>0</v>
      </c>
      <c r="K172" s="54">
        <v>2840.3</v>
      </c>
      <c r="L172" s="55"/>
    </row>
    <row r="173" spans="1:12" x14ac:dyDescent="0.3">
      <c r="A173" s="24" t="s">
        <v>630</v>
      </c>
      <c r="B173" s="22" t="s">
        <v>341</v>
      </c>
      <c r="C173" s="23"/>
      <c r="D173" s="23"/>
      <c r="E173" s="23"/>
      <c r="F173" s="23"/>
      <c r="G173" s="25" t="s">
        <v>584</v>
      </c>
      <c r="H173" s="54">
        <v>449599.1</v>
      </c>
      <c r="I173" s="54">
        <v>227898</v>
      </c>
      <c r="J173" s="54">
        <v>0</v>
      </c>
      <c r="K173" s="54">
        <v>677497.1</v>
      </c>
      <c r="L173" s="55"/>
    </row>
    <row r="174" spans="1:12" x14ac:dyDescent="0.3">
      <c r="A174" s="24" t="s">
        <v>631</v>
      </c>
      <c r="B174" s="22" t="s">
        <v>341</v>
      </c>
      <c r="C174" s="23"/>
      <c r="D174" s="23"/>
      <c r="E174" s="23"/>
      <c r="F174" s="23"/>
      <c r="G174" s="25" t="s">
        <v>586</v>
      </c>
      <c r="H174" s="54">
        <v>236986.92</v>
      </c>
      <c r="I174" s="54">
        <v>89686.92</v>
      </c>
      <c r="J174" s="54">
        <v>0</v>
      </c>
      <c r="K174" s="54">
        <v>326673.84000000003</v>
      </c>
      <c r="L174" s="55"/>
    </row>
    <row r="175" spans="1:12" x14ac:dyDescent="0.3">
      <c r="A175" s="24" t="s">
        <v>632</v>
      </c>
      <c r="B175" s="22" t="s">
        <v>341</v>
      </c>
      <c r="C175" s="23"/>
      <c r="D175" s="23"/>
      <c r="E175" s="23"/>
      <c r="F175" s="23"/>
      <c r="G175" s="25" t="s">
        <v>588</v>
      </c>
      <c r="H175" s="54">
        <v>17222.849999999999</v>
      </c>
      <c r="I175" s="54">
        <v>8422.2199999999993</v>
      </c>
      <c r="J175" s="54">
        <v>0</v>
      </c>
      <c r="K175" s="54">
        <v>25645.07</v>
      </c>
      <c r="L175" s="55"/>
    </row>
    <row r="176" spans="1:12" x14ac:dyDescent="0.3">
      <c r="A176" s="24" t="s">
        <v>633</v>
      </c>
      <c r="B176" s="22" t="s">
        <v>341</v>
      </c>
      <c r="C176" s="23"/>
      <c r="D176" s="23"/>
      <c r="E176" s="23"/>
      <c r="F176" s="23"/>
      <c r="G176" s="25" t="s">
        <v>616</v>
      </c>
      <c r="H176" s="54">
        <v>232384.01</v>
      </c>
      <c r="I176" s="54">
        <v>146810.53</v>
      </c>
      <c r="J176" s="54">
        <v>41103.81</v>
      </c>
      <c r="K176" s="54">
        <v>338090.73</v>
      </c>
      <c r="L176" s="55"/>
    </row>
    <row r="177" spans="1:12" x14ac:dyDescent="0.3">
      <c r="A177" s="24" t="s">
        <v>634</v>
      </c>
      <c r="B177" s="22" t="s">
        <v>341</v>
      </c>
      <c r="C177" s="23"/>
      <c r="D177" s="23"/>
      <c r="E177" s="23"/>
      <c r="F177" s="23"/>
      <c r="G177" s="25" t="s">
        <v>590</v>
      </c>
      <c r="H177" s="54">
        <v>2475.7600000000002</v>
      </c>
      <c r="I177" s="54">
        <v>2410.7399999999998</v>
      </c>
      <c r="J177" s="54">
        <v>0.01</v>
      </c>
      <c r="K177" s="54">
        <v>4886.49</v>
      </c>
      <c r="L177" s="55"/>
    </row>
    <row r="178" spans="1:12" x14ac:dyDescent="0.3">
      <c r="A178" s="24" t="s">
        <v>635</v>
      </c>
      <c r="B178" s="22" t="s">
        <v>341</v>
      </c>
      <c r="C178" s="23"/>
      <c r="D178" s="23"/>
      <c r="E178" s="23"/>
      <c r="F178" s="23"/>
      <c r="G178" s="25" t="s">
        <v>592</v>
      </c>
      <c r="H178" s="54">
        <v>232807.2</v>
      </c>
      <c r="I178" s="54">
        <v>120134.77</v>
      </c>
      <c r="J178" s="54">
        <v>2900</v>
      </c>
      <c r="K178" s="54">
        <v>350041.97</v>
      </c>
      <c r="L178" s="55"/>
    </row>
    <row r="179" spans="1:12" x14ac:dyDescent="0.3">
      <c r="A179" s="24" t="s">
        <v>636</v>
      </c>
      <c r="B179" s="22" t="s">
        <v>341</v>
      </c>
      <c r="C179" s="23"/>
      <c r="D179" s="23"/>
      <c r="E179" s="23"/>
      <c r="F179" s="23"/>
      <c r="G179" s="25" t="s">
        <v>620</v>
      </c>
      <c r="H179" s="54">
        <v>44152.05</v>
      </c>
      <c r="I179" s="54">
        <v>37648.43</v>
      </c>
      <c r="J179" s="54">
        <v>17257.849999999999</v>
      </c>
      <c r="K179" s="54">
        <v>64542.63</v>
      </c>
      <c r="L179" s="55"/>
    </row>
    <row r="180" spans="1:12" x14ac:dyDescent="0.3">
      <c r="A180" s="24" t="s">
        <v>637</v>
      </c>
      <c r="B180" s="22" t="s">
        <v>341</v>
      </c>
      <c r="C180" s="23"/>
      <c r="D180" s="23"/>
      <c r="E180" s="23"/>
      <c r="F180" s="23"/>
      <c r="G180" s="25" t="s">
        <v>594</v>
      </c>
      <c r="H180" s="54">
        <v>1584</v>
      </c>
      <c r="I180" s="54">
        <v>792</v>
      </c>
      <c r="J180" s="54">
        <v>0</v>
      </c>
      <c r="K180" s="54">
        <v>2376</v>
      </c>
      <c r="L180" s="55"/>
    </row>
    <row r="181" spans="1:12" x14ac:dyDescent="0.3">
      <c r="A181" s="26" t="s">
        <v>341</v>
      </c>
      <c r="B181" s="22" t="s">
        <v>341</v>
      </c>
      <c r="C181" s="23"/>
      <c r="D181" s="23"/>
      <c r="E181" s="23"/>
      <c r="F181" s="23"/>
      <c r="G181" s="27" t="s">
        <v>341</v>
      </c>
      <c r="H181" s="53"/>
      <c r="I181" s="53"/>
      <c r="J181" s="53"/>
      <c r="K181" s="53"/>
      <c r="L181" s="53"/>
    </row>
    <row r="182" spans="1:12" x14ac:dyDescent="0.3">
      <c r="A182" s="18" t="s">
        <v>638</v>
      </c>
      <c r="B182" s="22" t="s">
        <v>341</v>
      </c>
      <c r="C182" s="23"/>
      <c r="D182" s="23"/>
      <c r="E182" s="19" t="s">
        <v>639</v>
      </c>
      <c r="F182" s="20"/>
      <c r="G182" s="20"/>
      <c r="H182" s="52">
        <v>65857.960000000006</v>
      </c>
      <c r="I182" s="52">
        <v>59683.86</v>
      </c>
      <c r="J182" s="52">
        <v>28682.51</v>
      </c>
      <c r="K182" s="52">
        <v>96859.31</v>
      </c>
      <c r="L182" s="53">
        <f>I182-J182</f>
        <v>31001.350000000002</v>
      </c>
    </row>
    <row r="183" spans="1:12" x14ac:dyDescent="0.3">
      <c r="A183" s="18" t="s">
        <v>640</v>
      </c>
      <c r="B183" s="22" t="s">
        <v>341</v>
      </c>
      <c r="C183" s="23"/>
      <c r="D183" s="23"/>
      <c r="E183" s="23"/>
      <c r="F183" s="19" t="s">
        <v>596</v>
      </c>
      <c r="G183" s="20"/>
      <c r="H183" s="52">
        <v>65857.960000000006</v>
      </c>
      <c r="I183" s="52">
        <v>59683.86</v>
      </c>
      <c r="J183" s="52">
        <v>28682.51</v>
      </c>
      <c r="K183" s="52">
        <v>96859.31</v>
      </c>
      <c r="L183" s="53"/>
    </row>
    <row r="184" spans="1:12" x14ac:dyDescent="0.3">
      <c r="A184" s="24" t="s">
        <v>641</v>
      </c>
      <c r="B184" s="22" t="s">
        <v>341</v>
      </c>
      <c r="C184" s="23"/>
      <c r="D184" s="23"/>
      <c r="E184" s="23"/>
      <c r="F184" s="23"/>
      <c r="G184" s="25" t="s">
        <v>578</v>
      </c>
      <c r="H184" s="54">
        <v>30473.72</v>
      </c>
      <c r="I184" s="54">
        <v>14002.06</v>
      </c>
      <c r="J184" s="54">
        <v>0</v>
      </c>
      <c r="K184" s="54">
        <v>44475.78</v>
      </c>
      <c r="L184" s="55"/>
    </row>
    <row r="185" spans="1:12" x14ac:dyDescent="0.3">
      <c r="A185" s="24" t="s">
        <v>642</v>
      </c>
      <c r="B185" s="22" t="s">
        <v>341</v>
      </c>
      <c r="C185" s="23"/>
      <c r="D185" s="23"/>
      <c r="E185" s="23"/>
      <c r="F185" s="23"/>
      <c r="G185" s="25" t="s">
        <v>580</v>
      </c>
      <c r="H185" s="54">
        <v>4547.83</v>
      </c>
      <c r="I185" s="54">
        <v>23432.48</v>
      </c>
      <c r="J185" s="54">
        <v>23414.49</v>
      </c>
      <c r="K185" s="54">
        <v>4565.82</v>
      </c>
      <c r="L185" s="55"/>
    </row>
    <row r="186" spans="1:12" x14ac:dyDescent="0.3">
      <c r="A186" s="24" t="s">
        <v>643</v>
      </c>
      <c r="B186" s="22" t="s">
        <v>341</v>
      </c>
      <c r="C186" s="23"/>
      <c r="D186" s="23"/>
      <c r="E186" s="23"/>
      <c r="F186" s="23"/>
      <c r="G186" s="25" t="s">
        <v>582</v>
      </c>
      <c r="H186" s="54">
        <v>3439.84</v>
      </c>
      <c r="I186" s="54">
        <v>4927.03</v>
      </c>
      <c r="J186" s="54">
        <v>3439.84</v>
      </c>
      <c r="K186" s="54">
        <v>4927.03</v>
      </c>
      <c r="L186" s="55"/>
    </row>
    <row r="187" spans="1:12" x14ac:dyDescent="0.3">
      <c r="A187" s="24" t="s">
        <v>644</v>
      </c>
      <c r="B187" s="22" t="s">
        <v>341</v>
      </c>
      <c r="C187" s="23"/>
      <c r="D187" s="23"/>
      <c r="E187" s="23"/>
      <c r="F187" s="23"/>
      <c r="G187" s="25" t="s">
        <v>611</v>
      </c>
      <c r="H187" s="54">
        <v>0</v>
      </c>
      <c r="I187" s="54">
        <v>1764.26</v>
      </c>
      <c r="J187" s="54">
        <v>0</v>
      </c>
      <c r="K187" s="54">
        <v>1764.26</v>
      </c>
      <c r="L187" s="55"/>
    </row>
    <row r="188" spans="1:12" x14ac:dyDescent="0.3">
      <c r="A188" s="24" t="s">
        <v>646</v>
      </c>
      <c r="B188" s="22" t="s">
        <v>341</v>
      </c>
      <c r="C188" s="23"/>
      <c r="D188" s="23"/>
      <c r="E188" s="23"/>
      <c r="F188" s="23"/>
      <c r="G188" s="25" t="s">
        <v>584</v>
      </c>
      <c r="H188" s="54">
        <v>8255.06</v>
      </c>
      <c r="I188" s="54">
        <v>3902.15</v>
      </c>
      <c r="J188" s="54">
        <v>0</v>
      </c>
      <c r="K188" s="54">
        <v>12157.21</v>
      </c>
      <c r="L188" s="55"/>
    </row>
    <row r="189" spans="1:12" x14ac:dyDescent="0.3">
      <c r="A189" s="24" t="s">
        <v>647</v>
      </c>
      <c r="B189" s="22" t="s">
        <v>341</v>
      </c>
      <c r="C189" s="23"/>
      <c r="D189" s="23"/>
      <c r="E189" s="23"/>
      <c r="F189" s="23"/>
      <c r="G189" s="25" t="s">
        <v>586</v>
      </c>
      <c r="H189" s="54">
        <v>2438.08</v>
      </c>
      <c r="I189" s="54">
        <v>2137.5700000000002</v>
      </c>
      <c r="J189" s="54">
        <v>0</v>
      </c>
      <c r="K189" s="54">
        <v>4575.6499999999996</v>
      </c>
      <c r="L189" s="55"/>
    </row>
    <row r="190" spans="1:12" x14ac:dyDescent="0.3">
      <c r="A190" s="24" t="s">
        <v>648</v>
      </c>
      <c r="B190" s="22" t="s">
        <v>341</v>
      </c>
      <c r="C190" s="23"/>
      <c r="D190" s="23"/>
      <c r="E190" s="23"/>
      <c r="F190" s="23"/>
      <c r="G190" s="25" t="s">
        <v>588</v>
      </c>
      <c r="H190" s="54">
        <v>304.76</v>
      </c>
      <c r="I190" s="54">
        <v>144.04</v>
      </c>
      <c r="J190" s="54">
        <v>0</v>
      </c>
      <c r="K190" s="54">
        <v>448.8</v>
      </c>
      <c r="L190" s="55"/>
    </row>
    <row r="191" spans="1:12" x14ac:dyDescent="0.3">
      <c r="A191" s="24" t="s">
        <v>649</v>
      </c>
      <c r="B191" s="22" t="s">
        <v>341</v>
      </c>
      <c r="C191" s="23"/>
      <c r="D191" s="23"/>
      <c r="E191" s="23"/>
      <c r="F191" s="23"/>
      <c r="G191" s="25" t="s">
        <v>616</v>
      </c>
      <c r="H191" s="54">
        <v>3484.18</v>
      </c>
      <c r="I191" s="54">
        <v>2069.88</v>
      </c>
      <c r="J191" s="54">
        <v>595.70000000000005</v>
      </c>
      <c r="K191" s="54">
        <v>4958.3599999999997</v>
      </c>
      <c r="L191" s="55"/>
    </row>
    <row r="192" spans="1:12" x14ac:dyDescent="0.3">
      <c r="A192" s="24" t="s">
        <v>650</v>
      </c>
      <c r="B192" s="22" t="s">
        <v>341</v>
      </c>
      <c r="C192" s="23"/>
      <c r="D192" s="23"/>
      <c r="E192" s="23"/>
      <c r="F192" s="23"/>
      <c r="G192" s="25" t="s">
        <v>590</v>
      </c>
      <c r="H192" s="54">
        <v>150.47</v>
      </c>
      <c r="I192" s="54">
        <v>162.30000000000001</v>
      </c>
      <c r="J192" s="54">
        <v>0</v>
      </c>
      <c r="K192" s="54">
        <v>312.77</v>
      </c>
      <c r="L192" s="55"/>
    </row>
    <row r="193" spans="1:12" x14ac:dyDescent="0.3">
      <c r="A193" s="24" t="s">
        <v>651</v>
      </c>
      <c r="B193" s="22" t="s">
        <v>341</v>
      </c>
      <c r="C193" s="23"/>
      <c r="D193" s="23"/>
      <c r="E193" s="23"/>
      <c r="F193" s="23"/>
      <c r="G193" s="25" t="s">
        <v>592</v>
      </c>
      <c r="H193" s="54">
        <v>8740</v>
      </c>
      <c r="I193" s="54">
        <v>4424.76</v>
      </c>
      <c r="J193" s="54">
        <v>438.08</v>
      </c>
      <c r="K193" s="54">
        <v>12726.68</v>
      </c>
      <c r="L193" s="55"/>
    </row>
    <row r="194" spans="1:12" x14ac:dyDescent="0.3">
      <c r="A194" s="24" t="s">
        <v>652</v>
      </c>
      <c r="B194" s="22" t="s">
        <v>341</v>
      </c>
      <c r="C194" s="23"/>
      <c r="D194" s="23"/>
      <c r="E194" s="23"/>
      <c r="F194" s="23"/>
      <c r="G194" s="25" t="s">
        <v>620</v>
      </c>
      <c r="H194" s="54">
        <v>4024.02</v>
      </c>
      <c r="I194" s="54">
        <v>2717.33</v>
      </c>
      <c r="J194" s="54">
        <v>794.4</v>
      </c>
      <c r="K194" s="54">
        <v>5946.95</v>
      </c>
      <c r="L194" s="55"/>
    </row>
    <row r="195" spans="1:12" x14ac:dyDescent="0.3">
      <c r="A195" s="26" t="s">
        <v>341</v>
      </c>
      <c r="B195" s="22" t="s">
        <v>341</v>
      </c>
      <c r="C195" s="23"/>
      <c r="D195" s="23"/>
      <c r="E195" s="23"/>
      <c r="F195" s="23"/>
      <c r="G195" s="27" t="s">
        <v>341</v>
      </c>
      <c r="H195" s="53"/>
      <c r="I195" s="53"/>
      <c r="J195" s="53"/>
      <c r="K195" s="53"/>
      <c r="L195" s="53"/>
    </row>
    <row r="196" spans="1:12" x14ac:dyDescent="0.3">
      <c r="A196" s="18" t="s">
        <v>653</v>
      </c>
      <c r="B196" s="22" t="s">
        <v>341</v>
      </c>
      <c r="C196" s="23"/>
      <c r="D196" s="19" t="s">
        <v>654</v>
      </c>
      <c r="E196" s="20"/>
      <c r="F196" s="20"/>
      <c r="G196" s="20"/>
      <c r="H196" s="52">
        <v>659682.05000000005</v>
      </c>
      <c r="I196" s="52">
        <v>323289.19</v>
      </c>
      <c r="J196" s="52">
        <v>0.04</v>
      </c>
      <c r="K196" s="52">
        <v>982971.2</v>
      </c>
      <c r="L196" s="53">
        <f>I196-J196</f>
        <v>323289.15000000002</v>
      </c>
    </row>
    <row r="197" spans="1:12" x14ac:dyDescent="0.3">
      <c r="A197" s="18" t="s">
        <v>655</v>
      </c>
      <c r="B197" s="22" t="s">
        <v>341</v>
      </c>
      <c r="C197" s="23"/>
      <c r="D197" s="23"/>
      <c r="E197" s="19" t="s">
        <v>654</v>
      </c>
      <c r="F197" s="20"/>
      <c r="G197" s="20"/>
      <c r="H197" s="52">
        <v>659682.05000000005</v>
      </c>
      <c r="I197" s="52">
        <v>323289.19</v>
      </c>
      <c r="J197" s="52">
        <v>0.04</v>
      </c>
      <c r="K197" s="52">
        <v>982971.2</v>
      </c>
      <c r="L197" s="53"/>
    </row>
    <row r="198" spans="1:12" x14ac:dyDescent="0.3">
      <c r="A198" s="18" t="s">
        <v>656</v>
      </c>
      <c r="B198" s="22" t="s">
        <v>341</v>
      </c>
      <c r="C198" s="23"/>
      <c r="D198" s="23"/>
      <c r="E198" s="23"/>
      <c r="F198" s="19" t="s">
        <v>654</v>
      </c>
      <c r="G198" s="20"/>
      <c r="H198" s="52">
        <v>659682.05000000005</v>
      </c>
      <c r="I198" s="52">
        <v>323289.19</v>
      </c>
      <c r="J198" s="52">
        <v>0.04</v>
      </c>
      <c r="K198" s="52">
        <v>982971.2</v>
      </c>
      <c r="L198" s="53"/>
    </row>
    <row r="199" spans="1:12" x14ac:dyDescent="0.3">
      <c r="A199" s="24" t="s">
        <v>657</v>
      </c>
      <c r="B199" s="22" t="s">
        <v>341</v>
      </c>
      <c r="C199" s="23"/>
      <c r="D199" s="23"/>
      <c r="E199" s="23"/>
      <c r="F199" s="23"/>
      <c r="G199" s="25" t="s">
        <v>658</v>
      </c>
      <c r="H199" s="54">
        <v>14038.06</v>
      </c>
      <c r="I199" s="54">
        <v>7019.03</v>
      </c>
      <c r="J199" s="54">
        <v>0</v>
      </c>
      <c r="K199" s="54">
        <v>21057.09</v>
      </c>
      <c r="L199" s="53">
        <f t="shared" ref="L199:L207" si="0">I199-J199</f>
        <v>7019.03</v>
      </c>
    </row>
    <row r="200" spans="1:12" x14ac:dyDescent="0.3">
      <c r="A200" s="24" t="s">
        <v>659</v>
      </c>
      <c r="B200" s="22" t="s">
        <v>341</v>
      </c>
      <c r="C200" s="23"/>
      <c r="D200" s="23"/>
      <c r="E200" s="23"/>
      <c r="F200" s="23"/>
      <c r="G200" s="25" t="s">
        <v>660</v>
      </c>
      <c r="H200" s="54">
        <v>8085</v>
      </c>
      <c r="I200" s="54">
        <v>3675</v>
      </c>
      <c r="J200" s="54">
        <v>0</v>
      </c>
      <c r="K200" s="54">
        <v>11760</v>
      </c>
      <c r="L200" s="53">
        <f t="shared" si="0"/>
        <v>3675</v>
      </c>
    </row>
    <row r="201" spans="1:12" x14ac:dyDescent="0.3">
      <c r="A201" s="24" t="s">
        <v>661</v>
      </c>
      <c r="B201" s="22" t="s">
        <v>341</v>
      </c>
      <c r="C201" s="23"/>
      <c r="D201" s="23"/>
      <c r="E201" s="23"/>
      <c r="F201" s="23"/>
      <c r="G201" s="25" t="s">
        <v>662</v>
      </c>
      <c r="H201" s="54">
        <v>13975.25</v>
      </c>
      <c r="I201" s="54">
        <v>0</v>
      </c>
      <c r="J201" s="54">
        <v>0.01</v>
      </c>
      <c r="K201" s="54">
        <v>13975.24</v>
      </c>
      <c r="L201" s="53">
        <f t="shared" si="0"/>
        <v>-0.01</v>
      </c>
    </row>
    <row r="202" spans="1:12" x14ac:dyDescent="0.3">
      <c r="A202" s="24" t="s">
        <v>663</v>
      </c>
      <c r="B202" s="22" t="s">
        <v>341</v>
      </c>
      <c r="C202" s="23"/>
      <c r="D202" s="23"/>
      <c r="E202" s="23"/>
      <c r="F202" s="23"/>
      <c r="G202" s="25" t="s">
        <v>664</v>
      </c>
      <c r="H202" s="54">
        <v>3808</v>
      </c>
      <c r="I202" s="54">
        <v>0</v>
      </c>
      <c r="J202" s="54">
        <v>0</v>
      </c>
      <c r="K202" s="54">
        <v>3808</v>
      </c>
      <c r="L202" s="53">
        <f t="shared" si="0"/>
        <v>0</v>
      </c>
    </row>
    <row r="203" spans="1:12" x14ac:dyDescent="0.3">
      <c r="A203" s="24" t="s">
        <v>665</v>
      </c>
      <c r="B203" s="22" t="s">
        <v>341</v>
      </c>
      <c r="C203" s="23"/>
      <c r="D203" s="23"/>
      <c r="E203" s="23"/>
      <c r="F203" s="23"/>
      <c r="G203" s="25" t="s">
        <v>666</v>
      </c>
      <c r="H203" s="54">
        <v>241429.08</v>
      </c>
      <c r="I203" s="54">
        <v>120714.56</v>
      </c>
      <c r="J203" s="54">
        <v>0</v>
      </c>
      <c r="K203" s="54">
        <v>362143.64</v>
      </c>
      <c r="L203" s="53">
        <f t="shared" si="0"/>
        <v>120714.56</v>
      </c>
    </row>
    <row r="204" spans="1:12" x14ac:dyDescent="0.3">
      <c r="A204" s="24" t="s">
        <v>667</v>
      </c>
      <c r="B204" s="22" t="s">
        <v>341</v>
      </c>
      <c r="C204" s="23"/>
      <c r="D204" s="23"/>
      <c r="E204" s="23"/>
      <c r="F204" s="23"/>
      <c r="G204" s="25" t="s">
        <v>668</v>
      </c>
      <c r="H204" s="54">
        <v>19444.87</v>
      </c>
      <c r="I204" s="54">
        <v>9675</v>
      </c>
      <c r="J204" s="54">
        <v>0</v>
      </c>
      <c r="K204" s="54">
        <v>29119.87</v>
      </c>
      <c r="L204" s="53">
        <f t="shared" si="0"/>
        <v>9675</v>
      </c>
    </row>
    <row r="205" spans="1:12" x14ac:dyDescent="0.3">
      <c r="A205" s="24" t="s">
        <v>669</v>
      </c>
      <c r="B205" s="22" t="s">
        <v>341</v>
      </c>
      <c r="C205" s="23"/>
      <c r="D205" s="23"/>
      <c r="E205" s="23"/>
      <c r="F205" s="23"/>
      <c r="G205" s="25" t="s">
        <v>670</v>
      </c>
      <c r="H205" s="54">
        <v>325121.56</v>
      </c>
      <c r="I205" s="54">
        <v>164512.81</v>
      </c>
      <c r="J205" s="54">
        <v>0</v>
      </c>
      <c r="K205" s="54">
        <v>489634.37</v>
      </c>
      <c r="L205" s="53">
        <f t="shared" si="0"/>
        <v>164512.81</v>
      </c>
    </row>
    <row r="206" spans="1:12" x14ac:dyDescent="0.3">
      <c r="A206" s="24" t="s">
        <v>671</v>
      </c>
      <c r="B206" s="22" t="s">
        <v>341</v>
      </c>
      <c r="C206" s="23"/>
      <c r="D206" s="23"/>
      <c r="E206" s="23"/>
      <c r="F206" s="23"/>
      <c r="G206" s="25" t="s">
        <v>672</v>
      </c>
      <c r="H206" s="54">
        <v>6917.5</v>
      </c>
      <c r="I206" s="54">
        <v>3438.75</v>
      </c>
      <c r="J206" s="54">
        <v>0</v>
      </c>
      <c r="K206" s="54">
        <v>10356.25</v>
      </c>
      <c r="L206" s="53">
        <f t="shared" si="0"/>
        <v>3438.75</v>
      </c>
    </row>
    <row r="207" spans="1:12" x14ac:dyDescent="0.3">
      <c r="A207" s="24" t="s">
        <v>673</v>
      </c>
      <c r="B207" s="22" t="s">
        <v>341</v>
      </c>
      <c r="C207" s="23"/>
      <c r="D207" s="23"/>
      <c r="E207" s="23"/>
      <c r="F207" s="23"/>
      <c r="G207" s="25" t="s">
        <v>674</v>
      </c>
      <c r="H207" s="54">
        <v>26862.73</v>
      </c>
      <c r="I207" s="54">
        <v>14254.04</v>
      </c>
      <c r="J207" s="54">
        <v>0.03</v>
      </c>
      <c r="K207" s="54">
        <v>41116.74</v>
      </c>
      <c r="L207" s="53">
        <f t="shared" si="0"/>
        <v>14254.01</v>
      </c>
    </row>
    <row r="208" spans="1:12" x14ac:dyDescent="0.3">
      <c r="A208" s="26" t="s">
        <v>341</v>
      </c>
      <c r="B208" s="22" t="s">
        <v>341</v>
      </c>
      <c r="C208" s="23"/>
      <c r="D208" s="23"/>
      <c r="E208" s="23"/>
      <c r="F208" s="23"/>
      <c r="G208" s="27" t="s">
        <v>341</v>
      </c>
      <c r="H208" s="53"/>
      <c r="I208" s="53"/>
      <c r="J208" s="53"/>
      <c r="K208" s="53"/>
      <c r="L208" s="53"/>
    </row>
    <row r="209" spans="1:12" x14ac:dyDescent="0.3">
      <c r="A209" s="18" t="s">
        <v>675</v>
      </c>
      <c r="B209" s="21" t="s">
        <v>341</v>
      </c>
      <c r="C209" s="19" t="s">
        <v>676</v>
      </c>
      <c r="D209" s="20"/>
      <c r="E209" s="20"/>
      <c r="F209" s="20"/>
      <c r="G209" s="20"/>
      <c r="H209" s="52">
        <v>242906.98</v>
      </c>
      <c r="I209" s="52">
        <v>138065.98000000001</v>
      </c>
      <c r="J209" s="52">
        <v>0</v>
      </c>
      <c r="K209" s="52">
        <v>380972.96</v>
      </c>
      <c r="L209" s="53">
        <f>I209-J209</f>
        <v>138065.98000000001</v>
      </c>
    </row>
    <row r="210" spans="1:12" x14ac:dyDescent="0.3">
      <c r="A210" s="18" t="s">
        <v>677</v>
      </c>
      <c r="B210" s="22" t="s">
        <v>341</v>
      </c>
      <c r="C210" s="23"/>
      <c r="D210" s="19" t="s">
        <v>676</v>
      </c>
      <c r="E210" s="20"/>
      <c r="F210" s="20"/>
      <c r="G210" s="20"/>
      <c r="H210" s="52">
        <v>242906.98</v>
      </c>
      <c r="I210" s="52">
        <v>138065.98000000001</v>
      </c>
      <c r="J210" s="52">
        <v>0</v>
      </c>
      <c r="K210" s="52">
        <v>380972.96</v>
      </c>
      <c r="L210" s="53"/>
    </row>
    <row r="211" spans="1:12" x14ac:dyDescent="0.3">
      <c r="A211" s="18" t="s">
        <v>678</v>
      </c>
      <c r="B211" s="22" t="s">
        <v>341</v>
      </c>
      <c r="C211" s="23"/>
      <c r="D211" s="23"/>
      <c r="E211" s="19" t="s">
        <v>676</v>
      </c>
      <c r="F211" s="20"/>
      <c r="G211" s="20"/>
      <c r="H211" s="52">
        <v>242906.98</v>
      </c>
      <c r="I211" s="52">
        <v>138065.98000000001</v>
      </c>
      <c r="J211" s="52">
        <v>0</v>
      </c>
      <c r="K211" s="52">
        <v>380972.96</v>
      </c>
      <c r="L211" s="53"/>
    </row>
    <row r="212" spans="1:12" x14ac:dyDescent="0.3">
      <c r="A212" s="18" t="s">
        <v>679</v>
      </c>
      <c r="B212" s="22" t="s">
        <v>341</v>
      </c>
      <c r="C212" s="23"/>
      <c r="D212" s="23"/>
      <c r="E212" s="23"/>
      <c r="F212" s="19" t="s">
        <v>680</v>
      </c>
      <c r="G212" s="20"/>
      <c r="H212" s="52">
        <v>42594.67</v>
      </c>
      <c r="I212" s="52">
        <v>22967.7</v>
      </c>
      <c r="J212" s="52">
        <v>0</v>
      </c>
      <c r="K212" s="52">
        <v>65562.37</v>
      </c>
      <c r="L212" s="53">
        <f>I212-J212</f>
        <v>22967.7</v>
      </c>
    </row>
    <row r="213" spans="1:12" x14ac:dyDescent="0.3">
      <c r="A213" s="24" t="s">
        <v>681</v>
      </c>
      <c r="B213" s="22" t="s">
        <v>341</v>
      </c>
      <c r="C213" s="23"/>
      <c r="D213" s="23"/>
      <c r="E213" s="23"/>
      <c r="F213" s="23"/>
      <c r="G213" s="25" t="s">
        <v>682</v>
      </c>
      <c r="H213" s="54">
        <v>42594.67</v>
      </c>
      <c r="I213" s="54">
        <v>22967.7</v>
      </c>
      <c r="J213" s="54">
        <v>0</v>
      </c>
      <c r="K213" s="54">
        <v>65562.37</v>
      </c>
      <c r="L213" s="55"/>
    </row>
    <row r="214" spans="1:12" x14ac:dyDescent="0.3">
      <c r="A214" s="26" t="s">
        <v>341</v>
      </c>
      <c r="B214" s="22" t="s">
        <v>341</v>
      </c>
      <c r="C214" s="23"/>
      <c r="D214" s="23"/>
      <c r="E214" s="23"/>
      <c r="F214" s="23"/>
      <c r="G214" s="27" t="s">
        <v>341</v>
      </c>
      <c r="H214" s="53"/>
      <c r="I214" s="53"/>
      <c r="J214" s="53"/>
      <c r="K214" s="53"/>
      <c r="L214" s="53"/>
    </row>
    <row r="215" spans="1:12" x14ac:dyDescent="0.3">
      <c r="A215" s="18" t="s">
        <v>683</v>
      </c>
      <c r="B215" s="22" t="s">
        <v>341</v>
      </c>
      <c r="C215" s="23"/>
      <c r="D215" s="23"/>
      <c r="E215" s="23"/>
      <c r="F215" s="19" t="s">
        <v>684</v>
      </c>
      <c r="G215" s="20"/>
      <c r="H215" s="52">
        <v>130211.68</v>
      </c>
      <c r="I215" s="52">
        <v>65920.73</v>
      </c>
      <c r="J215" s="52">
        <v>0</v>
      </c>
      <c r="K215" s="52">
        <v>196132.41</v>
      </c>
      <c r="L215" s="53">
        <f>I215-J215</f>
        <v>65920.73</v>
      </c>
    </row>
    <row r="216" spans="1:12" x14ac:dyDescent="0.3">
      <c r="A216" s="24" t="s">
        <v>685</v>
      </c>
      <c r="B216" s="22" t="s">
        <v>341</v>
      </c>
      <c r="C216" s="23"/>
      <c r="D216" s="23"/>
      <c r="E216" s="23"/>
      <c r="F216" s="23"/>
      <c r="G216" s="25" t="s">
        <v>686</v>
      </c>
      <c r="H216" s="54">
        <v>57374.7</v>
      </c>
      <c r="I216" s="54">
        <v>28478.240000000002</v>
      </c>
      <c r="J216" s="54">
        <v>0</v>
      </c>
      <c r="K216" s="54">
        <v>85852.94</v>
      </c>
      <c r="L216" s="53">
        <f>I216-J216</f>
        <v>28478.240000000002</v>
      </c>
    </row>
    <row r="217" spans="1:12" x14ac:dyDescent="0.3">
      <c r="A217" s="24" t="s">
        <v>687</v>
      </c>
      <c r="B217" s="22" t="s">
        <v>341</v>
      </c>
      <c r="C217" s="23"/>
      <c r="D217" s="23"/>
      <c r="E217" s="23"/>
      <c r="F217" s="23"/>
      <c r="G217" s="25" t="s">
        <v>688</v>
      </c>
      <c r="H217" s="54">
        <v>39340.14</v>
      </c>
      <c r="I217" s="54">
        <v>19670.07</v>
      </c>
      <c r="J217" s="54">
        <v>0</v>
      </c>
      <c r="K217" s="54">
        <v>59010.21</v>
      </c>
      <c r="L217" s="53">
        <f>I217-J217</f>
        <v>19670.07</v>
      </c>
    </row>
    <row r="218" spans="1:12" x14ac:dyDescent="0.3">
      <c r="A218" s="24" t="s">
        <v>689</v>
      </c>
      <c r="B218" s="22" t="s">
        <v>341</v>
      </c>
      <c r="C218" s="23"/>
      <c r="D218" s="23"/>
      <c r="E218" s="23"/>
      <c r="F218" s="23"/>
      <c r="G218" s="25" t="s">
        <v>690</v>
      </c>
      <c r="H218" s="54">
        <v>20996.51</v>
      </c>
      <c r="I218" s="54">
        <v>11042.54</v>
      </c>
      <c r="J218" s="54">
        <v>0</v>
      </c>
      <c r="K218" s="54">
        <v>32039.05</v>
      </c>
      <c r="L218" s="53">
        <f>I218-J218</f>
        <v>11042.54</v>
      </c>
    </row>
    <row r="219" spans="1:12" x14ac:dyDescent="0.3">
      <c r="A219" s="24" t="s">
        <v>691</v>
      </c>
      <c r="B219" s="22" t="s">
        <v>341</v>
      </c>
      <c r="C219" s="23"/>
      <c r="D219" s="23"/>
      <c r="E219" s="23"/>
      <c r="F219" s="23"/>
      <c r="G219" s="25" t="s">
        <v>692</v>
      </c>
      <c r="H219" s="54">
        <v>12500.33</v>
      </c>
      <c r="I219" s="54">
        <v>6729.88</v>
      </c>
      <c r="J219" s="54">
        <v>0</v>
      </c>
      <c r="K219" s="54">
        <v>19230.21</v>
      </c>
      <c r="L219" s="53">
        <f>I219-J219</f>
        <v>6729.88</v>
      </c>
    </row>
    <row r="220" spans="1:12" x14ac:dyDescent="0.3">
      <c r="A220" s="26" t="s">
        <v>341</v>
      </c>
      <c r="B220" s="22" t="s">
        <v>341</v>
      </c>
      <c r="C220" s="23"/>
      <c r="D220" s="23"/>
      <c r="E220" s="23"/>
      <c r="F220" s="23"/>
      <c r="G220" s="27" t="s">
        <v>341</v>
      </c>
      <c r="H220" s="53"/>
      <c r="I220" s="53"/>
      <c r="J220" s="53"/>
      <c r="K220" s="53"/>
      <c r="L220" s="53"/>
    </row>
    <row r="221" spans="1:12" x14ac:dyDescent="0.3">
      <c r="A221" s="18" t="s">
        <v>693</v>
      </c>
      <c r="B221" s="22" t="s">
        <v>341</v>
      </c>
      <c r="C221" s="23"/>
      <c r="D221" s="23"/>
      <c r="E221" s="23"/>
      <c r="F221" s="19" t="s">
        <v>694</v>
      </c>
      <c r="G221" s="20"/>
      <c r="H221" s="52">
        <v>8715</v>
      </c>
      <c r="I221" s="52">
        <v>0</v>
      </c>
      <c r="J221" s="52">
        <v>0</v>
      </c>
      <c r="K221" s="52">
        <v>8715</v>
      </c>
      <c r="L221" s="53">
        <f>I221-J221</f>
        <v>0</v>
      </c>
    </row>
    <row r="222" spans="1:12" x14ac:dyDescent="0.3">
      <c r="A222" s="24" t="s">
        <v>697</v>
      </c>
      <c r="B222" s="22" t="s">
        <v>341</v>
      </c>
      <c r="C222" s="23"/>
      <c r="D222" s="23"/>
      <c r="E222" s="23"/>
      <c r="F222" s="23"/>
      <c r="G222" s="25" t="s">
        <v>698</v>
      </c>
      <c r="H222" s="54">
        <v>8715</v>
      </c>
      <c r="I222" s="54">
        <v>0</v>
      </c>
      <c r="J222" s="54">
        <v>0</v>
      </c>
      <c r="K222" s="54">
        <v>8715</v>
      </c>
      <c r="L222" s="55"/>
    </row>
    <row r="223" spans="1:12" x14ac:dyDescent="0.3">
      <c r="A223" s="26" t="s">
        <v>341</v>
      </c>
      <c r="B223" s="22" t="s">
        <v>341</v>
      </c>
      <c r="C223" s="23"/>
      <c r="D223" s="23"/>
      <c r="E223" s="23"/>
      <c r="F223" s="23"/>
      <c r="G223" s="27" t="s">
        <v>341</v>
      </c>
      <c r="H223" s="53"/>
      <c r="I223" s="53"/>
      <c r="J223" s="53"/>
      <c r="K223" s="53"/>
      <c r="L223" s="53"/>
    </row>
    <row r="224" spans="1:12" x14ac:dyDescent="0.3">
      <c r="A224" s="18" t="s">
        <v>699</v>
      </c>
      <c r="B224" s="22" t="s">
        <v>341</v>
      </c>
      <c r="C224" s="23"/>
      <c r="D224" s="23"/>
      <c r="E224" s="23"/>
      <c r="F224" s="19" t="s">
        <v>700</v>
      </c>
      <c r="G224" s="20"/>
      <c r="H224" s="52">
        <v>19818.98</v>
      </c>
      <c r="I224" s="52">
        <v>26092.43</v>
      </c>
      <c r="J224" s="52">
        <v>0</v>
      </c>
      <c r="K224" s="52">
        <v>45911.41</v>
      </c>
      <c r="L224" s="53">
        <f>I224-J224</f>
        <v>26092.43</v>
      </c>
    </row>
    <row r="225" spans="1:12" x14ac:dyDescent="0.3">
      <c r="A225" s="24" t="s">
        <v>701</v>
      </c>
      <c r="B225" s="22" t="s">
        <v>341</v>
      </c>
      <c r="C225" s="23"/>
      <c r="D225" s="23"/>
      <c r="E225" s="23"/>
      <c r="F225" s="23"/>
      <c r="G225" s="25" t="s">
        <v>702</v>
      </c>
      <c r="H225" s="54">
        <v>12419.68</v>
      </c>
      <c r="I225" s="54">
        <v>8480.2000000000007</v>
      </c>
      <c r="J225" s="54">
        <v>0</v>
      </c>
      <c r="K225" s="54">
        <v>20899.88</v>
      </c>
      <c r="L225" s="55"/>
    </row>
    <row r="226" spans="1:12" x14ac:dyDescent="0.3">
      <c r="A226" s="24" t="s">
        <v>703</v>
      </c>
      <c r="B226" s="22" t="s">
        <v>341</v>
      </c>
      <c r="C226" s="23"/>
      <c r="D226" s="23"/>
      <c r="E226" s="23"/>
      <c r="F226" s="23"/>
      <c r="G226" s="25" t="s">
        <v>704</v>
      </c>
      <c r="H226" s="54">
        <v>3096.11</v>
      </c>
      <c r="I226" s="54">
        <v>1101.5</v>
      </c>
      <c r="J226" s="54">
        <v>0</v>
      </c>
      <c r="K226" s="54">
        <v>4197.6099999999997</v>
      </c>
      <c r="L226" s="55"/>
    </row>
    <row r="227" spans="1:12" x14ac:dyDescent="0.3">
      <c r="A227" s="24" t="s">
        <v>705</v>
      </c>
      <c r="B227" s="22" t="s">
        <v>341</v>
      </c>
      <c r="C227" s="23"/>
      <c r="D227" s="23"/>
      <c r="E227" s="23"/>
      <c r="F227" s="23"/>
      <c r="G227" s="25" t="s">
        <v>706</v>
      </c>
      <c r="H227" s="54">
        <v>4174.99</v>
      </c>
      <c r="I227" s="54">
        <v>8323.7999999999993</v>
      </c>
      <c r="J227" s="54">
        <v>0</v>
      </c>
      <c r="K227" s="54">
        <v>12498.79</v>
      </c>
      <c r="L227" s="55"/>
    </row>
    <row r="228" spans="1:12" x14ac:dyDescent="0.3">
      <c r="A228" s="24" t="s">
        <v>709</v>
      </c>
      <c r="B228" s="22" t="s">
        <v>341</v>
      </c>
      <c r="C228" s="23"/>
      <c r="D228" s="23"/>
      <c r="E228" s="23"/>
      <c r="F228" s="23"/>
      <c r="G228" s="25" t="s">
        <v>710</v>
      </c>
      <c r="H228" s="54">
        <v>38.200000000000003</v>
      </c>
      <c r="I228" s="54">
        <v>2841.95</v>
      </c>
      <c r="J228" s="54">
        <v>0</v>
      </c>
      <c r="K228" s="54">
        <v>2880.15</v>
      </c>
      <c r="L228" s="55"/>
    </row>
    <row r="229" spans="1:12" x14ac:dyDescent="0.3">
      <c r="A229" s="24" t="s">
        <v>711</v>
      </c>
      <c r="B229" s="22" t="s">
        <v>341</v>
      </c>
      <c r="C229" s="23"/>
      <c r="D229" s="23"/>
      <c r="E229" s="23"/>
      <c r="F229" s="23"/>
      <c r="G229" s="25" t="s">
        <v>672</v>
      </c>
      <c r="H229" s="54">
        <v>90</v>
      </c>
      <c r="I229" s="54">
        <v>5344.98</v>
      </c>
      <c r="J229" s="54">
        <v>0</v>
      </c>
      <c r="K229" s="54">
        <v>5434.98</v>
      </c>
      <c r="L229" s="55"/>
    </row>
    <row r="230" spans="1:12" x14ac:dyDescent="0.3">
      <c r="A230" s="26" t="s">
        <v>341</v>
      </c>
      <c r="B230" s="22" t="s">
        <v>341</v>
      </c>
      <c r="C230" s="23"/>
      <c r="D230" s="23"/>
      <c r="E230" s="23"/>
      <c r="F230" s="23"/>
      <c r="G230" s="27" t="s">
        <v>341</v>
      </c>
      <c r="H230" s="53"/>
      <c r="I230" s="53"/>
      <c r="J230" s="53"/>
      <c r="K230" s="53"/>
      <c r="L230" s="53"/>
    </row>
    <row r="231" spans="1:12" x14ac:dyDescent="0.3">
      <c r="A231" s="18" t="s">
        <v>712</v>
      </c>
      <c r="B231" s="22" t="s">
        <v>341</v>
      </c>
      <c r="C231" s="23"/>
      <c r="D231" s="23"/>
      <c r="E231" s="23"/>
      <c r="F231" s="19" t="s">
        <v>713</v>
      </c>
      <c r="G231" s="20"/>
      <c r="H231" s="52">
        <v>13043.41</v>
      </c>
      <c r="I231" s="52">
        <v>11010.79</v>
      </c>
      <c r="J231" s="52">
        <v>0</v>
      </c>
      <c r="K231" s="52">
        <v>24054.2</v>
      </c>
      <c r="L231" s="53">
        <f>I231-J231</f>
        <v>11010.79</v>
      </c>
    </row>
    <row r="232" spans="1:12" x14ac:dyDescent="0.3">
      <c r="A232" s="24" t="s">
        <v>714</v>
      </c>
      <c r="B232" s="22" t="s">
        <v>341</v>
      </c>
      <c r="C232" s="23"/>
      <c r="D232" s="23"/>
      <c r="E232" s="23"/>
      <c r="F232" s="23"/>
      <c r="G232" s="25" t="s">
        <v>531</v>
      </c>
      <c r="H232" s="54">
        <v>3057.17</v>
      </c>
      <c r="I232" s="54">
        <v>1408.72</v>
      </c>
      <c r="J232" s="54">
        <v>0</v>
      </c>
      <c r="K232" s="54">
        <v>4465.8900000000003</v>
      </c>
      <c r="L232" s="55"/>
    </row>
    <row r="233" spans="1:12" x14ac:dyDescent="0.3">
      <c r="A233" s="24" t="s">
        <v>715</v>
      </c>
      <c r="B233" s="22" t="s">
        <v>341</v>
      </c>
      <c r="C233" s="23"/>
      <c r="D233" s="23"/>
      <c r="E233" s="23"/>
      <c r="F233" s="23"/>
      <c r="G233" s="25" t="s">
        <v>716</v>
      </c>
      <c r="H233" s="54">
        <v>3616.2</v>
      </c>
      <c r="I233" s="54">
        <v>2160.59</v>
      </c>
      <c r="J233" s="54">
        <v>0</v>
      </c>
      <c r="K233" s="54">
        <v>5776.79</v>
      </c>
      <c r="L233" s="55"/>
    </row>
    <row r="234" spans="1:12" x14ac:dyDescent="0.3">
      <c r="A234" s="24" t="s">
        <v>717</v>
      </c>
      <c r="B234" s="22" t="s">
        <v>341</v>
      </c>
      <c r="C234" s="23"/>
      <c r="D234" s="23"/>
      <c r="E234" s="23"/>
      <c r="F234" s="23"/>
      <c r="G234" s="25" t="s">
        <v>718</v>
      </c>
      <c r="H234" s="54">
        <v>6338.04</v>
      </c>
      <c r="I234" s="54">
        <v>7425.48</v>
      </c>
      <c r="J234" s="54">
        <v>0</v>
      </c>
      <c r="K234" s="54">
        <v>13763.52</v>
      </c>
      <c r="L234" s="55"/>
    </row>
    <row r="235" spans="1:12" x14ac:dyDescent="0.3">
      <c r="A235" s="24" t="s">
        <v>719</v>
      </c>
      <c r="B235" s="22" t="s">
        <v>341</v>
      </c>
      <c r="C235" s="23"/>
      <c r="D235" s="23"/>
      <c r="E235" s="23"/>
      <c r="F235" s="23"/>
      <c r="G235" s="25" t="s">
        <v>720</v>
      </c>
      <c r="H235" s="54">
        <v>32</v>
      </c>
      <c r="I235" s="54">
        <v>16</v>
      </c>
      <c r="J235" s="54">
        <v>0</v>
      </c>
      <c r="K235" s="54">
        <v>48</v>
      </c>
      <c r="L235" s="55"/>
    </row>
    <row r="236" spans="1:12" x14ac:dyDescent="0.3">
      <c r="A236" s="26" t="s">
        <v>341</v>
      </c>
      <c r="B236" s="22" t="s">
        <v>341</v>
      </c>
      <c r="C236" s="23"/>
      <c r="D236" s="23"/>
      <c r="E236" s="23"/>
      <c r="F236" s="23"/>
      <c r="G236" s="27" t="s">
        <v>341</v>
      </c>
      <c r="H236" s="53"/>
      <c r="I236" s="53"/>
      <c r="J236" s="53"/>
      <c r="K236" s="53"/>
      <c r="L236" s="53"/>
    </row>
    <row r="237" spans="1:12" x14ac:dyDescent="0.3">
      <c r="A237" s="18" t="s">
        <v>721</v>
      </c>
      <c r="B237" s="22" t="s">
        <v>341</v>
      </c>
      <c r="C237" s="23"/>
      <c r="D237" s="23"/>
      <c r="E237" s="23"/>
      <c r="F237" s="19" t="s">
        <v>722</v>
      </c>
      <c r="G237" s="20"/>
      <c r="H237" s="52">
        <v>16847.64</v>
      </c>
      <c r="I237" s="52">
        <v>9629.33</v>
      </c>
      <c r="J237" s="52">
        <v>0</v>
      </c>
      <c r="K237" s="52">
        <v>26476.97</v>
      </c>
      <c r="L237" s="53">
        <f>I237-J237</f>
        <v>9629.33</v>
      </c>
    </row>
    <row r="238" spans="1:12" x14ac:dyDescent="0.3">
      <c r="A238" s="24" t="s">
        <v>723</v>
      </c>
      <c r="B238" s="22" t="s">
        <v>341</v>
      </c>
      <c r="C238" s="23"/>
      <c r="D238" s="23"/>
      <c r="E238" s="23"/>
      <c r="F238" s="23"/>
      <c r="G238" s="25" t="s">
        <v>724</v>
      </c>
      <c r="H238" s="54">
        <v>22.29</v>
      </c>
      <c r="I238" s="54">
        <v>37.380000000000003</v>
      </c>
      <c r="J238" s="54">
        <v>0</v>
      </c>
      <c r="K238" s="54">
        <v>59.67</v>
      </c>
      <c r="L238" s="55"/>
    </row>
    <row r="239" spans="1:12" x14ac:dyDescent="0.3">
      <c r="A239" s="24" t="s">
        <v>727</v>
      </c>
      <c r="B239" s="22" t="s">
        <v>341</v>
      </c>
      <c r="C239" s="23"/>
      <c r="D239" s="23"/>
      <c r="E239" s="23"/>
      <c r="F239" s="23"/>
      <c r="G239" s="25" t="s">
        <v>728</v>
      </c>
      <c r="H239" s="54">
        <v>72</v>
      </c>
      <c r="I239" s="54">
        <v>61</v>
      </c>
      <c r="J239" s="54">
        <v>0</v>
      </c>
      <c r="K239" s="54">
        <v>133</v>
      </c>
      <c r="L239" s="55"/>
    </row>
    <row r="240" spans="1:12" x14ac:dyDescent="0.3">
      <c r="A240" s="24" t="s">
        <v>731</v>
      </c>
      <c r="B240" s="22" t="s">
        <v>341</v>
      </c>
      <c r="C240" s="23"/>
      <c r="D240" s="23"/>
      <c r="E240" s="23"/>
      <c r="F240" s="23"/>
      <c r="G240" s="25" t="s">
        <v>732</v>
      </c>
      <c r="H240" s="54">
        <v>36</v>
      </c>
      <c r="I240" s="54">
        <v>0</v>
      </c>
      <c r="J240" s="54">
        <v>0</v>
      </c>
      <c r="K240" s="54">
        <v>36</v>
      </c>
      <c r="L240" s="55"/>
    </row>
    <row r="241" spans="1:12" x14ac:dyDescent="0.3">
      <c r="A241" s="24" t="s">
        <v>733</v>
      </c>
      <c r="B241" s="22" t="s">
        <v>341</v>
      </c>
      <c r="C241" s="23"/>
      <c r="D241" s="23"/>
      <c r="E241" s="23"/>
      <c r="F241" s="23"/>
      <c r="G241" s="25" t="s">
        <v>734</v>
      </c>
      <c r="H241" s="54">
        <v>11952</v>
      </c>
      <c r="I241" s="54">
        <v>5976</v>
      </c>
      <c r="J241" s="54">
        <v>0</v>
      </c>
      <c r="K241" s="54">
        <v>17928</v>
      </c>
      <c r="L241" s="55"/>
    </row>
    <row r="242" spans="1:12" x14ac:dyDescent="0.3">
      <c r="A242" s="24" t="s">
        <v>735</v>
      </c>
      <c r="B242" s="22" t="s">
        <v>341</v>
      </c>
      <c r="C242" s="23"/>
      <c r="D242" s="23"/>
      <c r="E242" s="23"/>
      <c r="F242" s="23"/>
      <c r="G242" s="25" t="s">
        <v>736</v>
      </c>
      <c r="H242" s="54">
        <v>264</v>
      </c>
      <c r="I242" s="54">
        <v>202.47</v>
      </c>
      <c r="J242" s="54">
        <v>0</v>
      </c>
      <c r="K242" s="54">
        <v>466.47</v>
      </c>
      <c r="L242" s="55"/>
    </row>
    <row r="243" spans="1:12" x14ac:dyDescent="0.3">
      <c r="A243" s="24" t="s">
        <v>739</v>
      </c>
      <c r="B243" s="22" t="s">
        <v>341</v>
      </c>
      <c r="C243" s="23"/>
      <c r="D243" s="23"/>
      <c r="E243" s="23"/>
      <c r="F243" s="23"/>
      <c r="G243" s="25" t="s">
        <v>740</v>
      </c>
      <c r="H243" s="54">
        <v>1577.98</v>
      </c>
      <c r="I243" s="54">
        <v>1840.96</v>
      </c>
      <c r="J243" s="54">
        <v>0</v>
      </c>
      <c r="K243" s="54">
        <v>3418.94</v>
      </c>
      <c r="L243" s="55"/>
    </row>
    <row r="244" spans="1:12" x14ac:dyDescent="0.3">
      <c r="A244" s="24" t="s">
        <v>741</v>
      </c>
      <c r="B244" s="22" t="s">
        <v>341</v>
      </c>
      <c r="C244" s="23"/>
      <c r="D244" s="23"/>
      <c r="E244" s="23"/>
      <c r="F244" s="23"/>
      <c r="G244" s="25" t="s">
        <v>742</v>
      </c>
      <c r="H244" s="54">
        <v>102</v>
      </c>
      <c r="I244" s="54">
        <v>0</v>
      </c>
      <c r="J244" s="54">
        <v>0</v>
      </c>
      <c r="K244" s="54">
        <v>102</v>
      </c>
      <c r="L244" s="55"/>
    </row>
    <row r="245" spans="1:12" x14ac:dyDescent="0.3">
      <c r="A245" s="24" t="s">
        <v>745</v>
      </c>
      <c r="B245" s="22" t="s">
        <v>341</v>
      </c>
      <c r="C245" s="23"/>
      <c r="D245" s="23"/>
      <c r="E245" s="23"/>
      <c r="F245" s="23"/>
      <c r="G245" s="25" t="s">
        <v>746</v>
      </c>
      <c r="H245" s="54">
        <v>1090</v>
      </c>
      <c r="I245" s="54">
        <v>545</v>
      </c>
      <c r="J245" s="54">
        <v>0</v>
      </c>
      <c r="K245" s="54">
        <v>1635</v>
      </c>
      <c r="L245" s="55"/>
    </row>
    <row r="246" spans="1:12" x14ac:dyDescent="0.3">
      <c r="A246" s="24" t="s">
        <v>747</v>
      </c>
      <c r="B246" s="22" t="s">
        <v>341</v>
      </c>
      <c r="C246" s="23"/>
      <c r="D246" s="23"/>
      <c r="E246" s="23"/>
      <c r="F246" s="23"/>
      <c r="G246" s="25" t="s">
        <v>748</v>
      </c>
      <c r="H246" s="54">
        <v>559.66999999999996</v>
      </c>
      <c r="I246" s="54">
        <v>404.52</v>
      </c>
      <c r="J246" s="54">
        <v>0</v>
      </c>
      <c r="K246" s="54">
        <v>964.19</v>
      </c>
      <c r="L246" s="55"/>
    </row>
    <row r="247" spans="1:12" x14ac:dyDescent="0.3">
      <c r="A247" s="24" t="s">
        <v>749</v>
      </c>
      <c r="B247" s="22" t="s">
        <v>341</v>
      </c>
      <c r="C247" s="23"/>
      <c r="D247" s="23"/>
      <c r="E247" s="23"/>
      <c r="F247" s="23"/>
      <c r="G247" s="25" t="s">
        <v>750</v>
      </c>
      <c r="H247" s="54">
        <v>1171.7</v>
      </c>
      <c r="I247" s="54">
        <v>562</v>
      </c>
      <c r="J247" s="54">
        <v>0</v>
      </c>
      <c r="K247" s="54">
        <v>1733.7</v>
      </c>
      <c r="L247" s="55"/>
    </row>
    <row r="248" spans="1:12" x14ac:dyDescent="0.3">
      <c r="A248" s="26" t="s">
        <v>341</v>
      </c>
      <c r="B248" s="22" t="s">
        <v>341</v>
      </c>
      <c r="C248" s="23"/>
      <c r="D248" s="23"/>
      <c r="E248" s="23"/>
      <c r="F248" s="23"/>
      <c r="G248" s="27" t="s">
        <v>341</v>
      </c>
      <c r="H248" s="53"/>
      <c r="I248" s="53"/>
      <c r="J248" s="53"/>
      <c r="K248" s="53"/>
      <c r="L248" s="53"/>
    </row>
    <row r="249" spans="1:12" x14ac:dyDescent="0.3">
      <c r="A249" s="18" t="s">
        <v>751</v>
      </c>
      <c r="B249" s="22" t="s">
        <v>341</v>
      </c>
      <c r="C249" s="23"/>
      <c r="D249" s="23"/>
      <c r="E249" s="23"/>
      <c r="F249" s="19" t="s">
        <v>752</v>
      </c>
      <c r="G249" s="20"/>
      <c r="H249" s="52">
        <v>11675.6</v>
      </c>
      <c r="I249" s="52">
        <v>2445</v>
      </c>
      <c r="J249" s="52">
        <v>0</v>
      </c>
      <c r="K249" s="52">
        <v>14120.6</v>
      </c>
      <c r="L249" s="53">
        <f>I249-J249</f>
        <v>2445</v>
      </c>
    </row>
    <row r="250" spans="1:12" x14ac:dyDescent="0.3">
      <c r="A250" s="24" t="s">
        <v>755</v>
      </c>
      <c r="B250" s="22" t="s">
        <v>341</v>
      </c>
      <c r="C250" s="23"/>
      <c r="D250" s="23"/>
      <c r="E250" s="23"/>
      <c r="F250" s="23"/>
      <c r="G250" s="25" t="s">
        <v>756</v>
      </c>
      <c r="H250" s="54">
        <v>10652</v>
      </c>
      <c r="I250" s="54">
        <v>1205</v>
      </c>
      <c r="J250" s="54">
        <v>0</v>
      </c>
      <c r="K250" s="54">
        <v>11857</v>
      </c>
      <c r="L250" s="55"/>
    </row>
    <row r="251" spans="1:12" x14ac:dyDescent="0.3">
      <c r="A251" s="24" t="s">
        <v>757</v>
      </c>
      <c r="B251" s="22" t="s">
        <v>341</v>
      </c>
      <c r="C251" s="23"/>
      <c r="D251" s="23"/>
      <c r="E251" s="23"/>
      <c r="F251" s="23"/>
      <c r="G251" s="25" t="s">
        <v>758</v>
      </c>
      <c r="H251" s="54">
        <v>1023.6</v>
      </c>
      <c r="I251" s="54">
        <v>1240</v>
      </c>
      <c r="J251" s="54">
        <v>0</v>
      </c>
      <c r="K251" s="54">
        <v>2263.6</v>
      </c>
      <c r="L251" s="55"/>
    </row>
    <row r="252" spans="1:12" x14ac:dyDescent="0.3">
      <c r="A252" s="26" t="s">
        <v>341</v>
      </c>
      <c r="B252" s="22" t="s">
        <v>341</v>
      </c>
      <c r="C252" s="23"/>
      <c r="D252" s="23"/>
      <c r="E252" s="23"/>
      <c r="F252" s="23"/>
      <c r="G252" s="27" t="s">
        <v>341</v>
      </c>
      <c r="H252" s="53"/>
      <c r="I252" s="53"/>
      <c r="J252" s="53"/>
      <c r="K252" s="53"/>
      <c r="L252" s="53"/>
    </row>
    <row r="253" spans="1:12" x14ac:dyDescent="0.3">
      <c r="A253" s="18" t="s">
        <v>761</v>
      </c>
      <c r="B253" s="21" t="s">
        <v>341</v>
      </c>
      <c r="C253" s="19" t="s">
        <v>762</v>
      </c>
      <c r="D253" s="20"/>
      <c r="E253" s="20"/>
      <c r="F253" s="20"/>
      <c r="G253" s="20"/>
      <c r="H253" s="52">
        <v>102298.53</v>
      </c>
      <c r="I253" s="52">
        <v>86743.16</v>
      </c>
      <c r="J253" s="52">
        <v>0</v>
      </c>
      <c r="K253" s="52">
        <v>189041.69</v>
      </c>
      <c r="L253" s="53">
        <f>I253-J253</f>
        <v>86743.16</v>
      </c>
    </row>
    <row r="254" spans="1:12" x14ac:dyDescent="0.3">
      <c r="A254" s="18" t="s">
        <v>763</v>
      </c>
      <c r="B254" s="22" t="s">
        <v>341</v>
      </c>
      <c r="C254" s="23"/>
      <c r="D254" s="19" t="s">
        <v>762</v>
      </c>
      <c r="E254" s="20"/>
      <c r="F254" s="20"/>
      <c r="G254" s="20"/>
      <c r="H254" s="52">
        <v>102298.53</v>
      </c>
      <c r="I254" s="52">
        <v>86743.16</v>
      </c>
      <c r="J254" s="52">
        <v>0</v>
      </c>
      <c r="K254" s="52">
        <v>189041.69</v>
      </c>
      <c r="L254" s="53"/>
    </row>
    <row r="255" spans="1:12" x14ac:dyDescent="0.3">
      <c r="A255" s="18" t="s">
        <v>764</v>
      </c>
      <c r="B255" s="22" t="s">
        <v>341</v>
      </c>
      <c r="C255" s="23"/>
      <c r="D255" s="23"/>
      <c r="E255" s="19" t="s">
        <v>762</v>
      </c>
      <c r="F255" s="20"/>
      <c r="G255" s="20"/>
      <c r="H255" s="52">
        <v>102298.53</v>
      </c>
      <c r="I255" s="52">
        <v>86743.16</v>
      </c>
      <c r="J255" s="52">
        <v>0</v>
      </c>
      <c r="K255" s="52">
        <v>189041.69</v>
      </c>
      <c r="L255" s="53"/>
    </row>
    <row r="256" spans="1:12" x14ac:dyDescent="0.3">
      <c r="A256" s="18" t="s">
        <v>765</v>
      </c>
      <c r="B256" s="22" t="s">
        <v>341</v>
      </c>
      <c r="C256" s="23"/>
      <c r="D256" s="23"/>
      <c r="E256" s="23"/>
      <c r="F256" s="19" t="s">
        <v>766</v>
      </c>
      <c r="G256" s="20"/>
      <c r="H256" s="52">
        <v>83945.77</v>
      </c>
      <c r="I256" s="52">
        <v>63412.93</v>
      </c>
      <c r="J256" s="52">
        <v>0</v>
      </c>
      <c r="K256" s="52">
        <v>147358.70000000001</v>
      </c>
      <c r="L256" s="53">
        <f>I256-J256</f>
        <v>63412.93</v>
      </c>
    </row>
    <row r="257" spans="1:12" x14ac:dyDescent="0.3">
      <c r="A257" s="24" t="s">
        <v>767</v>
      </c>
      <c r="B257" s="22" t="s">
        <v>341</v>
      </c>
      <c r="C257" s="23"/>
      <c r="D257" s="23"/>
      <c r="E257" s="23"/>
      <c r="F257" s="23"/>
      <c r="G257" s="25" t="s">
        <v>768</v>
      </c>
      <c r="H257" s="54">
        <v>0</v>
      </c>
      <c r="I257" s="54">
        <v>211.3</v>
      </c>
      <c r="J257" s="54">
        <v>0</v>
      </c>
      <c r="K257" s="54">
        <v>211.3</v>
      </c>
      <c r="L257" s="55"/>
    </row>
    <row r="258" spans="1:12" x14ac:dyDescent="0.3">
      <c r="A258" s="24" t="s">
        <v>769</v>
      </c>
      <c r="B258" s="22" t="s">
        <v>341</v>
      </c>
      <c r="C258" s="23"/>
      <c r="D258" s="23"/>
      <c r="E258" s="23"/>
      <c r="F258" s="23"/>
      <c r="G258" s="25" t="s">
        <v>770</v>
      </c>
      <c r="H258" s="54">
        <v>39370.6</v>
      </c>
      <c r="I258" s="54">
        <v>20910.3</v>
      </c>
      <c r="J258" s="54">
        <v>0</v>
      </c>
      <c r="K258" s="54">
        <v>60280.9</v>
      </c>
      <c r="L258" s="55"/>
    </row>
    <row r="259" spans="1:12" x14ac:dyDescent="0.3">
      <c r="A259" s="24" t="s">
        <v>771</v>
      </c>
      <c r="B259" s="22" t="s">
        <v>341</v>
      </c>
      <c r="C259" s="23"/>
      <c r="D259" s="23"/>
      <c r="E259" s="23"/>
      <c r="F259" s="23"/>
      <c r="G259" s="25" t="s">
        <v>772</v>
      </c>
      <c r="H259" s="54">
        <v>950</v>
      </c>
      <c r="I259" s="54">
        <v>2850</v>
      </c>
      <c r="J259" s="54">
        <v>0</v>
      </c>
      <c r="K259" s="54">
        <v>3800</v>
      </c>
      <c r="L259" s="55"/>
    </row>
    <row r="260" spans="1:12" x14ac:dyDescent="0.3">
      <c r="A260" s="24" t="s">
        <v>773</v>
      </c>
      <c r="B260" s="22" t="s">
        <v>341</v>
      </c>
      <c r="C260" s="23"/>
      <c r="D260" s="23"/>
      <c r="E260" s="23"/>
      <c r="F260" s="23"/>
      <c r="G260" s="25" t="s">
        <v>774</v>
      </c>
      <c r="H260" s="54">
        <v>521.86</v>
      </c>
      <c r="I260" s="54">
        <v>738.4</v>
      </c>
      <c r="J260" s="54">
        <v>0</v>
      </c>
      <c r="K260" s="54">
        <v>1260.26</v>
      </c>
      <c r="L260" s="55"/>
    </row>
    <row r="261" spans="1:12" x14ac:dyDescent="0.3">
      <c r="A261" s="24" t="s">
        <v>775</v>
      </c>
      <c r="B261" s="22" t="s">
        <v>341</v>
      </c>
      <c r="C261" s="23"/>
      <c r="D261" s="23"/>
      <c r="E261" s="23"/>
      <c r="F261" s="23"/>
      <c r="G261" s="25" t="s">
        <v>776</v>
      </c>
      <c r="H261" s="54">
        <v>8347.2099999999991</v>
      </c>
      <c r="I261" s="54">
        <v>8255.69</v>
      </c>
      <c r="J261" s="54">
        <v>0</v>
      </c>
      <c r="K261" s="54">
        <v>16602.900000000001</v>
      </c>
      <c r="L261" s="55"/>
    </row>
    <row r="262" spans="1:12" x14ac:dyDescent="0.3">
      <c r="A262" s="24" t="s">
        <v>777</v>
      </c>
      <c r="B262" s="22" t="s">
        <v>341</v>
      </c>
      <c r="C262" s="23"/>
      <c r="D262" s="23"/>
      <c r="E262" s="23"/>
      <c r="F262" s="23"/>
      <c r="G262" s="25" t="s">
        <v>778</v>
      </c>
      <c r="H262" s="54">
        <v>230.5</v>
      </c>
      <c r="I262" s="54">
        <v>14616.16</v>
      </c>
      <c r="J262" s="54">
        <v>0</v>
      </c>
      <c r="K262" s="54">
        <v>14846.66</v>
      </c>
      <c r="L262" s="55"/>
    </row>
    <row r="263" spans="1:12" x14ac:dyDescent="0.3">
      <c r="A263" s="24" t="s">
        <v>779</v>
      </c>
      <c r="B263" s="22" t="s">
        <v>341</v>
      </c>
      <c r="C263" s="23"/>
      <c r="D263" s="23"/>
      <c r="E263" s="23"/>
      <c r="F263" s="23"/>
      <c r="G263" s="25" t="s">
        <v>780</v>
      </c>
      <c r="H263" s="54">
        <v>34476.1</v>
      </c>
      <c r="I263" s="54">
        <v>14031.08</v>
      </c>
      <c r="J263" s="54">
        <v>0</v>
      </c>
      <c r="K263" s="54">
        <v>48507.18</v>
      </c>
      <c r="L263" s="55"/>
    </row>
    <row r="264" spans="1:12" x14ac:dyDescent="0.3">
      <c r="A264" s="24" t="s">
        <v>781</v>
      </c>
      <c r="B264" s="22" t="s">
        <v>341</v>
      </c>
      <c r="C264" s="23"/>
      <c r="D264" s="23"/>
      <c r="E264" s="23"/>
      <c r="F264" s="23"/>
      <c r="G264" s="25" t="s">
        <v>782</v>
      </c>
      <c r="H264" s="54">
        <v>0</v>
      </c>
      <c r="I264" s="54">
        <v>1800</v>
      </c>
      <c r="J264" s="54">
        <v>0</v>
      </c>
      <c r="K264" s="54">
        <v>1800</v>
      </c>
      <c r="L264" s="55"/>
    </row>
    <row r="265" spans="1:12" x14ac:dyDescent="0.3">
      <c r="A265" s="24" t="s">
        <v>783</v>
      </c>
      <c r="B265" s="22" t="s">
        <v>341</v>
      </c>
      <c r="C265" s="23"/>
      <c r="D265" s="23"/>
      <c r="E265" s="23"/>
      <c r="F265" s="23"/>
      <c r="G265" s="25" t="s">
        <v>784</v>
      </c>
      <c r="H265" s="54">
        <v>49.5</v>
      </c>
      <c r="I265" s="54">
        <v>0</v>
      </c>
      <c r="J265" s="54">
        <v>0</v>
      </c>
      <c r="K265" s="54">
        <v>49.5</v>
      </c>
      <c r="L265" s="55"/>
    </row>
    <row r="266" spans="1:12" x14ac:dyDescent="0.3">
      <c r="A266" s="26" t="s">
        <v>341</v>
      </c>
      <c r="B266" s="22" t="s">
        <v>341</v>
      </c>
      <c r="C266" s="23"/>
      <c r="D266" s="23"/>
      <c r="E266" s="23"/>
      <c r="F266" s="23"/>
      <c r="G266" s="27" t="s">
        <v>341</v>
      </c>
      <c r="H266" s="53"/>
      <c r="I266" s="53"/>
      <c r="J266" s="53"/>
      <c r="K266" s="53"/>
      <c r="L266" s="53"/>
    </row>
    <row r="267" spans="1:12" x14ac:dyDescent="0.3">
      <c r="A267" s="18" t="s">
        <v>785</v>
      </c>
      <c r="B267" s="22" t="s">
        <v>341</v>
      </c>
      <c r="C267" s="23"/>
      <c r="D267" s="23"/>
      <c r="E267" s="23"/>
      <c r="F267" s="19" t="s">
        <v>786</v>
      </c>
      <c r="G267" s="20"/>
      <c r="H267" s="52">
        <v>5352.44</v>
      </c>
      <c r="I267" s="52">
        <v>2706.4</v>
      </c>
      <c r="J267" s="52">
        <v>0</v>
      </c>
      <c r="K267" s="52">
        <v>8058.84</v>
      </c>
      <c r="L267" s="53">
        <f>I267-J267</f>
        <v>2706.4</v>
      </c>
    </row>
    <row r="268" spans="1:12" x14ac:dyDescent="0.3">
      <c r="A268" s="24" t="s">
        <v>787</v>
      </c>
      <c r="B268" s="22" t="s">
        <v>341</v>
      </c>
      <c r="C268" s="23"/>
      <c r="D268" s="23"/>
      <c r="E268" s="23"/>
      <c r="F268" s="23"/>
      <c r="G268" s="25" t="s">
        <v>788</v>
      </c>
      <c r="H268" s="54">
        <v>5352.44</v>
      </c>
      <c r="I268" s="54">
        <v>2706.4</v>
      </c>
      <c r="J268" s="54">
        <v>0</v>
      </c>
      <c r="K268" s="54">
        <v>8058.84</v>
      </c>
      <c r="L268" s="55"/>
    </row>
    <row r="269" spans="1:12" x14ac:dyDescent="0.3">
      <c r="A269" s="26" t="s">
        <v>341</v>
      </c>
      <c r="B269" s="22" t="s">
        <v>341</v>
      </c>
      <c r="C269" s="23"/>
      <c r="D269" s="23"/>
      <c r="E269" s="23"/>
      <c r="F269" s="23"/>
      <c r="G269" s="27" t="s">
        <v>341</v>
      </c>
      <c r="H269" s="53"/>
      <c r="I269" s="53"/>
      <c r="J269" s="53"/>
      <c r="K269" s="53"/>
      <c r="L269" s="53"/>
    </row>
    <row r="270" spans="1:12" x14ac:dyDescent="0.3">
      <c r="A270" s="18" t="s">
        <v>789</v>
      </c>
      <c r="B270" s="22" t="s">
        <v>341</v>
      </c>
      <c r="C270" s="23"/>
      <c r="D270" s="23"/>
      <c r="E270" s="23"/>
      <c r="F270" s="19" t="s">
        <v>790</v>
      </c>
      <c r="G270" s="20"/>
      <c r="H270" s="52">
        <v>4570.3599999999997</v>
      </c>
      <c r="I270" s="52">
        <v>2361.35</v>
      </c>
      <c r="J270" s="52">
        <v>0</v>
      </c>
      <c r="K270" s="52">
        <v>6931.71</v>
      </c>
      <c r="L270" s="53">
        <f>I270-J270</f>
        <v>2361.35</v>
      </c>
    </row>
    <row r="271" spans="1:12" x14ac:dyDescent="0.3">
      <c r="A271" s="24" t="s">
        <v>791</v>
      </c>
      <c r="B271" s="22" t="s">
        <v>341</v>
      </c>
      <c r="C271" s="23"/>
      <c r="D271" s="23"/>
      <c r="E271" s="23"/>
      <c r="F271" s="23"/>
      <c r="G271" s="25" t="s">
        <v>792</v>
      </c>
      <c r="H271" s="54">
        <v>4570.3599999999997</v>
      </c>
      <c r="I271" s="54">
        <v>2361.35</v>
      </c>
      <c r="J271" s="54">
        <v>0</v>
      </c>
      <c r="K271" s="54">
        <v>6931.71</v>
      </c>
      <c r="L271" s="55"/>
    </row>
    <row r="273" spans="1:12" x14ac:dyDescent="0.3">
      <c r="A273" s="18" t="s">
        <v>796</v>
      </c>
      <c r="B273" s="22" t="s">
        <v>341</v>
      </c>
      <c r="C273" s="23"/>
      <c r="D273" s="23"/>
      <c r="E273" s="23"/>
      <c r="F273" s="19" t="s">
        <v>752</v>
      </c>
      <c r="G273" s="20"/>
      <c r="H273" s="52">
        <v>8429.9599999999991</v>
      </c>
      <c r="I273" s="52">
        <v>18262.48</v>
      </c>
      <c r="J273" s="52">
        <v>0</v>
      </c>
      <c r="K273" s="52">
        <v>26692.44</v>
      </c>
      <c r="L273" s="53">
        <f>I273-J273</f>
        <v>18262.48</v>
      </c>
    </row>
    <row r="274" spans="1:12" x14ac:dyDescent="0.3">
      <c r="A274" s="24" t="s">
        <v>797</v>
      </c>
      <c r="B274" s="22" t="s">
        <v>341</v>
      </c>
      <c r="C274" s="23"/>
      <c r="D274" s="23"/>
      <c r="E274" s="23"/>
      <c r="F274" s="23"/>
      <c r="G274" s="25" t="s">
        <v>754</v>
      </c>
      <c r="H274" s="54">
        <v>200</v>
      </c>
      <c r="I274" s="54">
        <v>930</v>
      </c>
      <c r="J274" s="54">
        <v>0</v>
      </c>
      <c r="K274" s="54">
        <v>1130</v>
      </c>
      <c r="L274" s="55"/>
    </row>
    <row r="275" spans="1:12" x14ac:dyDescent="0.3">
      <c r="A275" s="24" t="s">
        <v>802</v>
      </c>
      <c r="B275" s="22" t="s">
        <v>341</v>
      </c>
      <c r="C275" s="23"/>
      <c r="D275" s="23"/>
      <c r="E275" s="23"/>
      <c r="F275" s="23"/>
      <c r="G275" s="25" t="s">
        <v>756</v>
      </c>
      <c r="H275" s="54">
        <v>8229.9599999999991</v>
      </c>
      <c r="I275" s="54">
        <v>17332.48</v>
      </c>
      <c r="J275" s="54">
        <v>0</v>
      </c>
      <c r="K275" s="54">
        <v>25562.44</v>
      </c>
      <c r="L275" s="55"/>
    </row>
    <row r="276" spans="1:12" x14ac:dyDescent="0.3">
      <c r="A276" s="26" t="s">
        <v>341</v>
      </c>
      <c r="B276" s="22" t="s">
        <v>341</v>
      </c>
      <c r="C276" s="23"/>
      <c r="D276" s="23"/>
      <c r="E276" s="23"/>
      <c r="F276" s="23"/>
      <c r="G276" s="27" t="s">
        <v>341</v>
      </c>
      <c r="H276" s="53"/>
      <c r="I276" s="53"/>
      <c r="J276" s="53"/>
      <c r="K276" s="53"/>
      <c r="L276" s="53"/>
    </row>
    <row r="277" spans="1:12" x14ac:dyDescent="0.3">
      <c r="A277" s="18" t="s">
        <v>803</v>
      </c>
      <c r="B277" s="21" t="s">
        <v>341</v>
      </c>
      <c r="C277" s="19" t="s">
        <v>804</v>
      </c>
      <c r="D277" s="20"/>
      <c r="E277" s="20"/>
      <c r="F277" s="20"/>
      <c r="G277" s="20"/>
      <c r="H277" s="52">
        <v>21964.45</v>
      </c>
      <c r="I277" s="52">
        <v>8042.85</v>
      </c>
      <c r="J277" s="52">
        <v>0.02</v>
      </c>
      <c r="K277" s="52">
        <v>30007.279999999999</v>
      </c>
      <c r="L277" s="53">
        <f>I277-J277</f>
        <v>8042.83</v>
      </c>
    </row>
    <row r="278" spans="1:12" x14ac:dyDescent="0.3">
      <c r="A278" s="18" t="s">
        <v>805</v>
      </c>
      <c r="B278" s="22" t="s">
        <v>341</v>
      </c>
      <c r="C278" s="23"/>
      <c r="D278" s="19" t="s">
        <v>804</v>
      </c>
      <c r="E278" s="20"/>
      <c r="F278" s="20"/>
      <c r="G278" s="20"/>
      <c r="H278" s="52">
        <v>21964.45</v>
      </c>
      <c r="I278" s="52">
        <v>8042.85</v>
      </c>
      <c r="J278" s="52">
        <v>0.02</v>
      </c>
      <c r="K278" s="52">
        <v>30007.279999999999</v>
      </c>
      <c r="L278" s="53"/>
    </row>
    <row r="279" spans="1:12" x14ac:dyDescent="0.3">
      <c r="A279" s="18" t="s">
        <v>806</v>
      </c>
      <c r="B279" s="22" t="s">
        <v>341</v>
      </c>
      <c r="C279" s="23"/>
      <c r="D279" s="23"/>
      <c r="E279" s="19" t="s">
        <v>807</v>
      </c>
      <c r="F279" s="20"/>
      <c r="G279" s="20"/>
      <c r="H279" s="52">
        <v>21964.45</v>
      </c>
      <c r="I279" s="52">
        <v>8042.85</v>
      </c>
      <c r="J279" s="52">
        <v>0.02</v>
      </c>
      <c r="K279" s="52">
        <v>30007.279999999999</v>
      </c>
      <c r="L279" s="53"/>
    </row>
    <row r="280" spans="1:12" x14ac:dyDescent="0.3">
      <c r="A280" s="18" t="s">
        <v>808</v>
      </c>
      <c r="B280" s="22" t="s">
        <v>341</v>
      </c>
      <c r="C280" s="23"/>
      <c r="D280" s="23"/>
      <c r="E280" s="23"/>
      <c r="F280" s="19" t="s">
        <v>809</v>
      </c>
      <c r="G280" s="20"/>
      <c r="H280" s="52">
        <v>6675</v>
      </c>
      <c r="I280" s="52">
        <v>4069.55</v>
      </c>
      <c r="J280" s="52">
        <v>0</v>
      </c>
      <c r="K280" s="52">
        <v>10744.55</v>
      </c>
      <c r="L280" s="53">
        <f>I280-J280</f>
        <v>4069.55</v>
      </c>
    </row>
    <row r="281" spans="1:12" x14ac:dyDescent="0.3">
      <c r="A281" s="24" t="s">
        <v>810</v>
      </c>
      <c r="B281" s="22" t="s">
        <v>341</v>
      </c>
      <c r="C281" s="23"/>
      <c r="D281" s="23"/>
      <c r="E281" s="23"/>
      <c r="F281" s="23"/>
      <c r="G281" s="25" t="s">
        <v>811</v>
      </c>
      <c r="H281" s="54">
        <v>6675</v>
      </c>
      <c r="I281" s="54">
        <v>4069.55</v>
      </c>
      <c r="J281" s="54">
        <v>0</v>
      </c>
      <c r="K281" s="54">
        <v>10744.55</v>
      </c>
      <c r="L281" s="55"/>
    </row>
    <row r="282" spans="1:12" x14ac:dyDescent="0.3">
      <c r="A282" s="26" t="s">
        <v>341</v>
      </c>
      <c r="B282" s="22" t="s">
        <v>341</v>
      </c>
      <c r="C282" s="23"/>
      <c r="D282" s="23"/>
      <c r="E282" s="23"/>
      <c r="F282" s="23"/>
      <c r="G282" s="27" t="s">
        <v>341</v>
      </c>
      <c r="H282" s="53"/>
      <c r="I282" s="53"/>
      <c r="J282" s="53"/>
      <c r="K282" s="53"/>
      <c r="L282" s="53"/>
    </row>
    <row r="283" spans="1:12" x14ac:dyDescent="0.3">
      <c r="A283" s="18" t="s">
        <v>819</v>
      </c>
      <c r="B283" s="22" t="s">
        <v>341</v>
      </c>
      <c r="C283" s="23"/>
      <c r="D283" s="23"/>
      <c r="E283" s="23"/>
      <c r="F283" s="19" t="s">
        <v>752</v>
      </c>
      <c r="G283" s="20"/>
      <c r="H283" s="52">
        <v>15289.45</v>
      </c>
      <c r="I283" s="52">
        <v>3973.3</v>
      </c>
      <c r="J283" s="52">
        <v>0.02</v>
      </c>
      <c r="K283" s="52">
        <v>19262.73</v>
      </c>
      <c r="L283" s="53">
        <f>I283-J283</f>
        <v>3973.28</v>
      </c>
    </row>
    <row r="284" spans="1:12" x14ac:dyDescent="0.3">
      <c r="A284" s="24" t="s">
        <v>820</v>
      </c>
      <c r="B284" s="22" t="s">
        <v>341</v>
      </c>
      <c r="C284" s="23"/>
      <c r="D284" s="23"/>
      <c r="E284" s="23"/>
      <c r="F284" s="23"/>
      <c r="G284" s="25" t="s">
        <v>768</v>
      </c>
      <c r="H284" s="54">
        <v>0</v>
      </c>
      <c r="I284" s="54">
        <v>287.39999999999998</v>
      </c>
      <c r="J284" s="54">
        <v>0</v>
      </c>
      <c r="K284" s="54">
        <v>287.39999999999998</v>
      </c>
      <c r="L284" s="55"/>
    </row>
    <row r="285" spans="1:12" x14ac:dyDescent="0.3">
      <c r="A285" s="24" t="s">
        <v>821</v>
      </c>
      <c r="B285" s="22" t="s">
        <v>341</v>
      </c>
      <c r="C285" s="23"/>
      <c r="D285" s="23"/>
      <c r="E285" s="23"/>
      <c r="F285" s="23"/>
      <c r="G285" s="25" t="s">
        <v>822</v>
      </c>
      <c r="H285" s="54">
        <v>0</v>
      </c>
      <c r="I285" s="54">
        <v>548</v>
      </c>
      <c r="J285" s="54">
        <v>0</v>
      </c>
      <c r="K285" s="54">
        <v>548</v>
      </c>
      <c r="L285" s="55"/>
    </row>
    <row r="286" spans="1:12" x14ac:dyDescent="0.3">
      <c r="A286" s="24" t="s">
        <v>823</v>
      </c>
      <c r="B286" s="22" t="s">
        <v>341</v>
      </c>
      <c r="C286" s="23"/>
      <c r="D286" s="23"/>
      <c r="E286" s="23"/>
      <c r="F286" s="23"/>
      <c r="G286" s="25" t="s">
        <v>710</v>
      </c>
      <c r="H286" s="54">
        <v>7199.79</v>
      </c>
      <c r="I286" s="54">
        <v>2033.02</v>
      </c>
      <c r="J286" s="54">
        <v>0</v>
      </c>
      <c r="K286" s="54">
        <v>9232.81</v>
      </c>
      <c r="L286" s="55"/>
    </row>
    <row r="287" spans="1:12" x14ac:dyDescent="0.3">
      <c r="A287" s="24" t="s">
        <v>825</v>
      </c>
      <c r="B287" s="22" t="s">
        <v>341</v>
      </c>
      <c r="C287" s="23"/>
      <c r="D287" s="23"/>
      <c r="E287" s="23"/>
      <c r="F287" s="23"/>
      <c r="G287" s="25" t="s">
        <v>826</v>
      </c>
      <c r="H287" s="54">
        <v>8089.66</v>
      </c>
      <c r="I287" s="54">
        <v>1104.8800000000001</v>
      </c>
      <c r="J287" s="54">
        <v>0.02</v>
      </c>
      <c r="K287" s="54">
        <v>9194.52</v>
      </c>
      <c r="L287" s="55"/>
    </row>
    <row r="288" spans="1:12" x14ac:dyDescent="0.3">
      <c r="A288" s="18" t="s">
        <v>341</v>
      </c>
      <c r="B288" s="22" t="s">
        <v>341</v>
      </c>
      <c r="C288" s="23"/>
      <c r="D288" s="23"/>
      <c r="E288" s="19" t="s">
        <v>341</v>
      </c>
      <c r="F288" s="20"/>
      <c r="G288" s="20"/>
      <c r="H288" s="56"/>
      <c r="I288" s="56"/>
      <c r="J288" s="56"/>
      <c r="K288" s="56"/>
      <c r="L288" s="53"/>
    </row>
    <row r="289" spans="1:12" x14ac:dyDescent="0.3">
      <c r="A289" s="18" t="s">
        <v>827</v>
      </c>
      <c r="B289" s="21" t="s">
        <v>341</v>
      </c>
      <c r="C289" s="19" t="s">
        <v>828</v>
      </c>
      <c r="D289" s="20"/>
      <c r="E289" s="20"/>
      <c r="F289" s="20"/>
      <c r="G289" s="20"/>
      <c r="H289" s="52">
        <v>25662.03</v>
      </c>
      <c r="I289" s="52">
        <v>69690.7</v>
      </c>
      <c r="J289" s="52">
        <v>0</v>
      </c>
      <c r="K289" s="52">
        <v>95352.73</v>
      </c>
      <c r="L289" s="53">
        <f>I289-J289</f>
        <v>69690.7</v>
      </c>
    </row>
    <row r="290" spans="1:12" x14ac:dyDescent="0.3">
      <c r="A290" s="18" t="s">
        <v>829</v>
      </c>
      <c r="B290" s="22" t="s">
        <v>341</v>
      </c>
      <c r="C290" s="23"/>
      <c r="D290" s="19" t="s">
        <v>828</v>
      </c>
      <c r="E290" s="20"/>
      <c r="F290" s="20"/>
      <c r="G290" s="20"/>
      <c r="H290" s="52">
        <v>25662.03</v>
      </c>
      <c r="I290" s="52">
        <v>69690.7</v>
      </c>
      <c r="J290" s="52">
        <v>0</v>
      </c>
      <c r="K290" s="52">
        <v>95352.73</v>
      </c>
      <c r="L290" s="53"/>
    </row>
    <row r="291" spans="1:12" x14ac:dyDescent="0.3">
      <c r="A291" s="18" t="s">
        <v>830</v>
      </c>
      <c r="B291" s="22" t="s">
        <v>341</v>
      </c>
      <c r="C291" s="23"/>
      <c r="D291" s="23"/>
      <c r="E291" s="19" t="s">
        <v>828</v>
      </c>
      <c r="F291" s="20"/>
      <c r="G291" s="20"/>
      <c r="H291" s="52">
        <v>25662.03</v>
      </c>
      <c r="I291" s="52">
        <v>69690.7</v>
      </c>
      <c r="J291" s="52">
        <v>0</v>
      </c>
      <c r="K291" s="52">
        <v>95352.73</v>
      </c>
      <c r="L291" s="53"/>
    </row>
    <row r="292" spans="1:12" x14ac:dyDescent="0.3">
      <c r="A292" s="18" t="s">
        <v>831</v>
      </c>
      <c r="B292" s="22" t="s">
        <v>341</v>
      </c>
      <c r="C292" s="23"/>
      <c r="D292" s="23"/>
      <c r="E292" s="23"/>
      <c r="F292" s="19" t="s">
        <v>813</v>
      </c>
      <c r="G292" s="20"/>
      <c r="H292" s="52">
        <v>1148.74</v>
      </c>
      <c r="I292" s="52">
        <v>47065.03</v>
      </c>
      <c r="J292" s="52">
        <v>0</v>
      </c>
      <c r="K292" s="52">
        <v>48213.77</v>
      </c>
      <c r="L292" s="53">
        <f>I292-J292</f>
        <v>47065.03</v>
      </c>
    </row>
    <row r="293" spans="1:12" x14ac:dyDescent="0.3">
      <c r="A293" s="24" t="s">
        <v>832</v>
      </c>
      <c r="B293" s="22" t="s">
        <v>341</v>
      </c>
      <c r="C293" s="23"/>
      <c r="D293" s="23"/>
      <c r="E293" s="23"/>
      <c r="F293" s="23"/>
      <c r="G293" s="25" t="s">
        <v>833</v>
      </c>
      <c r="H293" s="54">
        <v>1148.74</v>
      </c>
      <c r="I293" s="54">
        <v>47065.03</v>
      </c>
      <c r="J293" s="54">
        <v>0</v>
      </c>
      <c r="K293" s="54">
        <v>48213.77</v>
      </c>
      <c r="L293" s="55"/>
    </row>
    <row r="294" spans="1:12" x14ac:dyDescent="0.3">
      <c r="A294" s="26" t="s">
        <v>341</v>
      </c>
      <c r="B294" s="22" t="s">
        <v>341</v>
      </c>
      <c r="C294" s="23"/>
      <c r="D294" s="23"/>
      <c r="E294" s="23"/>
      <c r="F294" s="23"/>
      <c r="G294" s="27" t="s">
        <v>341</v>
      </c>
      <c r="H294" s="53"/>
      <c r="I294" s="53"/>
      <c r="J294" s="53"/>
      <c r="K294" s="53"/>
      <c r="L294" s="53"/>
    </row>
    <row r="295" spans="1:12" x14ac:dyDescent="0.3">
      <c r="A295" s="18" t="s">
        <v>834</v>
      </c>
      <c r="B295" s="22" t="s">
        <v>341</v>
      </c>
      <c r="C295" s="23"/>
      <c r="D295" s="23"/>
      <c r="E295" s="23"/>
      <c r="F295" s="19" t="s">
        <v>835</v>
      </c>
      <c r="G295" s="20"/>
      <c r="H295" s="52">
        <v>24513.29</v>
      </c>
      <c r="I295" s="52">
        <v>22625.67</v>
      </c>
      <c r="J295" s="52">
        <v>0</v>
      </c>
      <c r="K295" s="52">
        <v>47138.96</v>
      </c>
      <c r="L295" s="53">
        <f>I295-J295</f>
        <v>22625.67</v>
      </c>
    </row>
    <row r="296" spans="1:12" x14ac:dyDescent="0.3">
      <c r="A296" s="24" t="s">
        <v>836</v>
      </c>
      <c r="B296" s="22" t="s">
        <v>341</v>
      </c>
      <c r="C296" s="23"/>
      <c r="D296" s="23"/>
      <c r="E296" s="23"/>
      <c r="F296" s="23"/>
      <c r="G296" s="25" t="s">
        <v>837</v>
      </c>
      <c r="H296" s="54">
        <v>17159.990000000002</v>
      </c>
      <c r="I296" s="54">
        <v>20428.22</v>
      </c>
      <c r="J296" s="54">
        <v>0</v>
      </c>
      <c r="K296" s="54">
        <v>37588.21</v>
      </c>
      <c r="L296" s="53">
        <f>I296-J296</f>
        <v>20428.22</v>
      </c>
    </row>
    <row r="297" spans="1:12" x14ac:dyDescent="0.3">
      <c r="A297" s="24" t="s">
        <v>838</v>
      </c>
      <c r="B297" s="22" t="s">
        <v>341</v>
      </c>
      <c r="C297" s="23"/>
      <c r="D297" s="23"/>
      <c r="E297" s="23"/>
      <c r="F297" s="23"/>
      <c r="G297" s="25" t="s">
        <v>839</v>
      </c>
      <c r="H297" s="54">
        <v>7353.3</v>
      </c>
      <c r="I297" s="54">
        <v>2197.4499999999998</v>
      </c>
      <c r="J297" s="54">
        <v>0</v>
      </c>
      <c r="K297" s="54">
        <v>9550.75</v>
      </c>
      <c r="L297" s="53">
        <f>I297-J297</f>
        <v>2197.4499999999998</v>
      </c>
    </row>
    <row r="298" spans="1:12" x14ac:dyDescent="0.3">
      <c r="A298" s="26" t="s">
        <v>341</v>
      </c>
      <c r="B298" s="22" t="s">
        <v>341</v>
      </c>
      <c r="C298" s="23"/>
      <c r="D298" s="23"/>
      <c r="E298" s="23"/>
      <c r="F298" s="23"/>
      <c r="G298" s="27" t="s">
        <v>341</v>
      </c>
      <c r="H298" s="53"/>
      <c r="I298" s="53"/>
      <c r="J298" s="53"/>
      <c r="K298" s="53"/>
      <c r="L298" s="53"/>
    </row>
    <row r="299" spans="1:12" x14ac:dyDescent="0.3">
      <c r="A299" s="18" t="s">
        <v>844</v>
      </c>
      <c r="B299" s="21" t="s">
        <v>341</v>
      </c>
      <c r="C299" s="19" t="s">
        <v>845</v>
      </c>
      <c r="D299" s="20"/>
      <c r="E299" s="20"/>
      <c r="F299" s="20"/>
      <c r="G299" s="20"/>
      <c r="H299" s="52">
        <v>118053.43</v>
      </c>
      <c r="I299" s="52">
        <v>114193.54</v>
      </c>
      <c r="J299" s="52">
        <v>0</v>
      </c>
      <c r="K299" s="52">
        <v>232246.97</v>
      </c>
      <c r="L299" s="53">
        <f>I299-J299</f>
        <v>114193.54</v>
      </c>
    </row>
    <row r="300" spans="1:12" x14ac:dyDescent="0.3">
      <c r="A300" s="18" t="s">
        <v>846</v>
      </c>
      <c r="B300" s="22" t="s">
        <v>341</v>
      </c>
      <c r="C300" s="23"/>
      <c r="D300" s="19" t="s">
        <v>845</v>
      </c>
      <c r="E300" s="20"/>
      <c r="F300" s="20"/>
      <c r="G300" s="20"/>
      <c r="H300" s="52">
        <v>118053.43</v>
      </c>
      <c r="I300" s="52">
        <v>114193.54</v>
      </c>
      <c r="J300" s="52">
        <v>0</v>
      </c>
      <c r="K300" s="52">
        <v>232246.97</v>
      </c>
      <c r="L300" s="53"/>
    </row>
    <row r="301" spans="1:12" x14ac:dyDescent="0.3">
      <c r="A301" s="18" t="s">
        <v>847</v>
      </c>
      <c r="B301" s="22" t="s">
        <v>341</v>
      </c>
      <c r="C301" s="23"/>
      <c r="D301" s="23"/>
      <c r="E301" s="19" t="s">
        <v>845</v>
      </c>
      <c r="F301" s="20"/>
      <c r="G301" s="20"/>
      <c r="H301" s="52">
        <v>118053.43</v>
      </c>
      <c r="I301" s="52">
        <v>114193.54</v>
      </c>
      <c r="J301" s="52">
        <v>0</v>
      </c>
      <c r="K301" s="52">
        <v>232246.97</v>
      </c>
      <c r="L301" s="53"/>
    </row>
    <row r="302" spans="1:12" x14ac:dyDescent="0.3">
      <c r="A302" s="18" t="s">
        <v>848</v>
      </c>
      <c r="B302" s="22" t="s">
        <v>341</v>
      </c>
      <c r="C302" s="23"/>
      <c r="D302" s="23"/>
      <c r="E302" s="23"/>
      <c r="F302" s="19" t="s">
        <v>849</v>
      </c>
      <c r="G302" s="20"/>
      <c r="H302" s="52">
        <v>566</v>
      </c>
      <c r="I302" s="52">
        <v>5000</v>
      </c>
      <c r="J302" s="52">
        <v>0</v>
      </c>
      <c r="K302" s="52">
        <v>5566</v>
      </c>
      <c r="L302" s="53">
        <f>I302-J302</f>
        <v>5000</v>
      </c>
    </row>
    <row r="303" spans="1:12" x14ac:dyDescent="0.3">
      <c r="A303" s="24" t="s">
        <v>850</v>
      </c>
      <c r="B303" s="22" t="s">
        <v>341</v>
      </c>
      <c r="C303" s="23"/>
      <c r="D303" s="23"/>
      <c r="E303" s="23"/>
      <c r="F303" s="23"/>
      <c r="G303" s="25" t="s">
        <v>851</v>
      </c>
      <c r="H303" s="54">
        <v>566</v>
      </c>
      <c r="I303" s="54">
        <v>5000</v>
      </c>
      <c r="J303" s="54">
        <v>0</v>
      </c>
      <c r="K303" s="54">
        <v>5566</v>
      </c>
      <c r="L303" s="55"/>
    </row>
    <row r="304" spans="1:12" x14ac:dyDescent="0.3">
      <c r="A304" s="26" t="s">
        <v>341</v>
      </c>
      <c r="B304" s="22" t="s">
        <v>341</v>
      </c>
      <c r="C304" s="23"/>
      <c r="D304" s="23"/>
      <c r="E304" s="23"/>
      <c r="F304" s="23"/>
      <c r="G304" s="27" t="s">
        <v>341</v>
      </c>
      <c r="H304" s="53"/>
      <c r="I304" s="53"/>
      <c r="J304" s="53"/>
      <c r="K304" s="53"/>
      <c r="L304" s="53"/>
    </row>
    <row r="305" spans="1:12" x14ac:dyDescent="0.3">
      <c r="A305" s="18" t="s">
        <v>852</v>
      </c>
      <c r="B305" s="22" t="s">
        <v>341</v>
      </c>
      <c r="C305" s="23"/>
      <c r="D305" s="23"/>
      <c r="E305" s="23"/>
      <c r="F305" s="19" t="s">
        <v>853</v>
      </c>
      <c r="G305" s="20"/>
      <c r="H305" s="52">
        <v>12433</v>
      </c>
      <c r="I305" s="52">
        <v>5270.02</v>
      </c>
      <c r="J305" s="52">
        <v>0</v>
      </c>
      <c r="K305" s="52">
        <v>17703.02</v>
      </c>
      <c r="L305" s="53">
        <f>I305-J305</f>
        <v>5270.02</v>
      </c>
    </row>
    <row r="306" spans="1:12" x14ac:dyDescent="0.3">
      <c r="A306" s="24" t="s">
        <v>854</v>
      </c>
      <c r="B306" s="22" t="s">
        <v>341</v>
      </c>
      <c r="C306" s="23"/>
      <c r="D306" s="23"/>
      <c r="E306" s="23"/>
      <c r="F306" s="23"/>
      <c r="G306" s="25" t="s">
        <v>855</v>
      </c>
      <c r="H306" s="54">
        <v>12433</v>
      </c>
      <c r="I306" s="54">
        <v>5270.02</v>
      </c>
      <c r="J306" s="54">
        <v>0</v>
      </c>
      <c r="K306" s="54">
        <v>17703.02</v>
      </c>
      <c r="L306" s="55"/>
    </row>
    <row r="307" spans="1:12" x14ac:dyDescent="0.3">
      <c r="A307" s="26" t="s">
        <v>341</v>
      </c>
      <c r="B307" s="22" t="s">
        <v>341</v>
      </c>
      <c r="C307" s="23"/>
      <c r="D307" s="23"/>
      <c r="E307" s="23"/>
      <c r="F307" s="23"/>
      <c r="G307" s="27" t="s">
        <v>341</v>
      </c>
      <c r="H307" s="53"/>
      <c r="I307" s="53"/>
      <c r="J307" s="53"/>
      <c r="K307" s="53"/>
      <c r="L307" s="53"/>
    </row>
    <row r="308" spans="1:12" x14ac:dyDescent="0.3">
      <c r="A308" s="18" t="s">
        <v>862</v>
      </c>
      <c r="B308" s="22" t="s">
        <v>341</v>
      </c>
      <c r="C308" s="23"/>
      <c r="D308" s="23"/>
      <c r="E308" s="23"/>
      <c r="F308" s="19" t="s">
        <v>863</v>
      </c>
      <c r="G308" s="20"/>
      <c r="H308" s="52">
        <v>75441.34</v>
      </c>
      <c r="I308" s="52">
        <v>78915.02</v>
      </c>
      <c r="J308" s="52">
        <v>0</v>
      </c>
      <c r="K308" s="52">
        <v>154356.35999999999</v>
      </c>
      <c r="L308" s="53">
        <f t="shared" ref="L308:L315" si="1">I308-J308</f>
        <v>78915.02</v>
      </c>
    </row>
    <row r="309" spans="1:12" x14ac:dyDescent="0.3">
      <c r="A309" s="24" t="s">
        <v>864</v>
      </c>
      <c r="B309" s="22" t="s">
        <v>341</v>
      </c>
      <c r="C309" s="23"/>
      <c r="D309" s="23"/>
      <c r="E309" s="23"/>
      <c r="F309" s="23"/>
      <c r="G309" s="25" t="s">
        <v>865</v>
      </c>
      <c r="H309" s="54">
        <v>2402.46</v>
      </c>
      <c r="I309" s="54">
        <v>5232.6000000000004</v>
      </c>
      <c r="J309" s="54">
        <v>0</v>
      </c>
      <c r="K309" s="54">
        <v>7635.06</v>
      </c>
      <c r="L309" s="53">
        <f t="shared" si="1"/>
        <v>5232.6000000000004</v>
      </c>
    </row>
    <row r="310" spans="1:12" x14ac:dyDescent="0.3">
      <c r="A310" s="24" t="s">
        <v>866</v>
      </c>
      <c r="B310" s="22" t="s">
        <v>341</v>
      </c>
      <c r="C310" s="23"/>
      <c r="D310" s="23"/>
      <c r="E310" s="23"/>
      <c r="F310" s="23"/>
      <c r="G310" s="25" t="s">
        <v>768</v>
      </c>
      <c r="H310" s="54">
        <v>3396.98</v>
      </c>
      <c r="I310" s="54">
        <v>2101.04</v>
      </c>
      <c r="J310" s="54">
        <v>0</v>
      </c>
      <c r="K310" s="54">
        <v>5498.02</v>
      </c>
      <c r="L310" s="53">
        <f t="shared" si="1"/>
        <v>2101.04</v>
      </c>
    </row>
    <row r="311" spans="1:12" x14ac:dyDescent="0.3">
      <c r="A311" s="24" t="s">
        <v>867</v>
      </c>
      <c r="B311" s="22" t="s">
        <v>341</v>
      </c>
      <c r="C311" s="23"/>
      <c r="D311" s="23"/>
      <c r="E311" s="23"/>
      <c r="F311" s="23"/>
      <c r="G311" s="25" t="s">
        <v>868</v>
      </c>
      <c r="H311" s="54">
        <v>63809.8</v>
      </c>
      <c r="I311" s="54">
        <v>60023.9</v>
      </c>
      <c r="J311" s="54">
        <v>0</v>
      </c>
      <c r="K311" s="54">
        <v>123833.7</v>
      </c>
      <c r="L311" s="53">
        <f t="shared" si="1"/>
        <v>60023.9</v>
      </c>
    </row>
    <row r="312" spans="1:12" x14ac:dyDescent="0.3">
      <c r="A312" s="24" t="s">
        <v>869</v>
      </c>
      <c r="B312" s="22" t="s">
        <v>341</v>
      </c>
      <c r="C312" s="23"/>
      <c r="D312" s="23"/>
      <c r="E312" s="23"/>
      <c r="F312" s="23"/>
      <c r="G312" s="25" t="s">
        <v>870</v>
      </c>
      <c r="H312" s="54">
        <v>3015.42</v>
      </c>
      <c r="I312" s="54">
        <v>6629.88</v>
      </c>
      <c r="J312" s="54">
        <v>0</v>
      </c>
      <c r="K312" s="54">
        <v>9645.2999999999993</v>
      </c>
      <c r="L312" s="53">
        <f t="shared" si="1"/>
        <v>6629.88</v>
      </c>
    </row>
    <row r="313" spans="1:12" x14ac:dyDescent="0.3">
      <c r="A313" s="24" t="s">
        <v>871</v>
      </c>
      <c r="B313" s="22" t="s">
        <v>341</v>
      </c>
      <c r="C313" s="23"/>
      <c r="D313" s="23"/>
      <c r="E313" s="23"/>
      <c r="F313" s="23"/>
      <c r="G313" s="25" t="s">
        <v>872</v>
      </c>
      <c r="H313" s="54">
        <v>2283.4</v>
      </c>
      <c r="I313" s="54">
        <v>0</v>
      </c>
      <c r="J313" s="54">
        <v>0</v>
      </c>
      <c r="K313" s="54">
        <v>2283.4</v>
      </c>
      <c r="L313" s="53">
        <f t="shared" si="1"/>
        <v>0</v>
      </c>
    </row>
    <row r="314" spans="1:12" x14ac:dyDescent="0.3">
      <c r="A314" s="24" t="s">
        <v>873</v>
      </c>
      <c r="B314" s="22" t="s">
        <v>341</v>
      </c>
      <c r="C314" s="23"/>
      <c r="D314" s="23"/>
      <c r="E314" s="23"/>
      <c r="F314" s="23"/>
      <c r="G314" s="25" t="s">
        <v>874</v>
      </c>
      <c r="H314" s="54">
        <v>0</v>
      </c>
      <c r="I314" s="54">
        <v>3150</v>
      </c>
      <c r="J314" s="54">
        <v>0</v>
      </c>
      <c r="K314" s="54">
        <v>3150</v>
      </c>
      <c r="L314" s="53">
        <f t="shared" si="1"/>
        <v>3150</v>
      </c>
    </row>
    <row r="315" spans="1:12" x14ac:dyDescent="0.3">
      <c r="A315" s="24" t="s">
        <v>877</v>
      </c>
      <c r="B315" s="22" t="s">
        <v>341</v>
      </c>
      <c r="C315" s="23"/>
      <c r="D315" s="23"/>
      <c r="E315" s="23"/>
      <c r="F315" s="23"/>
      <c r="G315" s="25" t="s">
        <v>878</v>
      </c>
      <c r="H315" s="54">
        <v>533.28</v>
      </c>
      <c r="I315" s="54">
        <v>1777.6</v>
      </c>
      <c r="J315" s="54">
        <v>0</v>
      </c>
      <c r="K315" s="54">
        <v>2310.88</v>
      </c>
      <c r="L315" s="53">
        <f t="shared" si="1"/>
        <v>1777.6</v>
      </c>
    </row>
    <row r="316" spans="1:12" x14ac:dyDescent="0.3">
      <c r="A316" s="26" t="s">
        <v>341</v>
      </c>
      <c r="B316" s="22" t="s">
        <v>341</v>
      </c>
      <c r="C316" s="23"/>
      <c r="D316" s="23"/>
      <c r="E316" s="23"/>
      <c r="F316" s="23"/>
      <c r="G316" s="27" t="s">
        <v>341</v>
      </c>
      <c r="H316" s="53"/>
      <c r="I316" s="53"/>
      <c r="J316" s="53"/>
      <c r="K316" s="53"/>
      <c r="L316" s="53"/>
    </row>
    <row r="317" spans="1:12" x14ac:dyDescent="0.3">
      <c r="A317" s="18" t="s">
        <v>879</v>
      </c>
      <c r="B317" s="22" t="s">
        <v>341</v>
      </c>
      <c r="C317" s="23"/>
      <c r="D317" s="23"/>
      <c r="E317" s="23"/>
      <c r="F317" s="19" t="s">
        <v>752</v>
      </c>
      <c r="G317" s="20"/>
      <c r="H317" s="52">
        <v>29613.09</v>
      </c>
      <c r="I317" s="52">
        <v>25008.5</v>
      </c>
      <c r="J317" s="52">
        <v>0</v>
      </c>
      <c r="K317" s="52">
        <v>54621.59</v>
      </c>
      <c r="L317" s="53">
        <f>I317-J317</f>
        <v>25008.5</v>
      </c>
    </row>
    <row r="318" spans="1:12" x14ac:dyDescent="0.3">
      <c r="A318" s="24" t="s">
        <v>880</v>
      </c>
      <c r="B318" s="22" t="s">
        <v>341</v>
      </c>
      <c r="C318" s="23"/>
      <c r="D318" s="23"/>
      <c r="E318" s="23"/>
      <c r="F318" s="23"/>
      <c r="G318" s="25" t="s">
        <v>754</v>
      </c>
      <c r="H318" s="54">
        <v>0</v>
      </c>
      <c r="I318" s="54">
        <v>12518.5</v>
      </c>
      <c r="J318" s="54">
        <v>0</v>
      </c>
      <c r="K318" s="54">
        <v>12518.5</v>
      </c>
      <c r="L318" s="55"/>
    </row>
    <row r="319" spans="1:12" x14ac:dyDescent="0.3">
      <c r="A319" s="24" t="s">
        <v>881</v>
      </c>
      <c r="B319" s="22" t="s">
        <v>341</v>
      </c>
      <c r="C319" s="23"/>
      <c r="D319" s="23"/>
      <c r="E319" s="23"/>
      <c r="F319" s="23"/>
      <c r="G319" s="25" t="s">
        <v>882</v>
      </c>
      <c r="H319" s="54">
        <v>176.4</v>
      </c>
      <c r="I319" s="54">
        <v>0</v>
      </c>
      <c r="J319" s="54">
        <v>0</v>
      </c>
      <c r="K319" s="54">
        <v>176.4</v>
      </c>
      <c r="L319" s="55"/>
    </row>
    <row r="320" spans="1:12" x14ac:dyDescent="0.3">
      <c r="A320" s="24" t="s">
        <v>883</v>
      </c>
      <c r="B320" s="22" t="s">
        <v>341</v>
      </c>
      <c r="C320" s="23"/>
      <c r="D320" s="23"/>
      <c r="E320" s="23"/>
      <c r="F320" s="23"/>
      <c r="G320" s="25" t="s">
        <v>884</v>
      </c>
      <c r="H320" s="54">
        <v>4356.6899999999996</v>
      </c>
      <c r="I320" s="54">
        <v>0</v>
      </c>
      <c r="J320" s="54">
        <v>0</v>
      </c>
      <c r="K320" s="54">
        <v>4356.6899999999996</v>
      </c>
      <c r="L320" s="55"/>
    </row>
    <row r="321" spans="1:12" x14ac:dyDescent="0.3">
      <c r="A321" s="24" t="s">
        <v>885</v>
      </c>
      <c r="B321" s="22" t="s">
        <v>341</v>
      </c>
      <c r="C321" s="23"/>
      <c r="D321" s="23"/>
      <c r="E321" s="23"/>
      <c r="F321" s="23"/>
      <c r="G321" s="25" t="s">
        <v>886</v>
      </c>
      <c r="H321" s="54">
        <v>22470</v>
      </c>
      <c r="I321" s="54">
        <v>11235</v>
      </c>
      <c r="J321" s="54">
        <v>0</v>
      </c>
      <c r="K321" s="54">
        <v>33705</v>
      </c>
      <c r="L321" s="55"/>
    </row>
    <row r="322" spans="1:12" x14ac:dyDescent="0.3">
      <c r="A322" s="24" t="s">
        <v>888</v>
      </c>
      <c r="B322" s="22" t="s">
        <v>341</v>
      </c>
      <c r="C322" s="23"/>
      <c r="D322" s="23"/>
      <c r="E322" s="23"/>
      <c r="F322" s="23"/>
      <c r="G322" s="25" t="s">
        <v>756</v>
      </c>
      <c r="H322" s="54">
        <v>2610</v>
      </c>
      <c r="I322" s="54">
        <v>1255</v>
      </c>
      <c r="J322" s="54">
        <v>0</v>
      </c>
      <c r="K322" s="54">
        <v>3865</v>
      </c>
      <c r="L322" s="55"/>
    </row>
    <row r="323" spans="1:12" x14ac:dyDescent="0.3">
      <c r="A323" s="26" t="s">
        <v>341</v>
      </c>
      <c r="B323" s="22" t="s">
        <v>341</v>
      </c>
      <c r="C323" s="23"/>
      <c r="D323" s="23"/>
      <c r="E323" s="23"/>
      <c r="F323" s="23"/>
      <c r="G323" s="27" t="s">
        <v>341</v>
      </c>
      <c r="H323" s="53"/>
      <c r="I323" s="53"/>
      <c r="J323" s="53"/>
      <c r="K323" s="53"/>
      <c r="L323" s="53"/>
    </row>
    <row r="324" spans="1:12" x14ac:dyDescent="0.3">
      <c r="A324" s="18" t="s">
        <v>889</v>
      </c>
      <c r="B324" s="21" t="s">
        <v>341</v>
      </c>
      <c r="C324" s="19" t="s">
        <v>890</v>
      </c>
      <c r="D324" s="20"/>
      <c r="E324" s="20"/>
      <c r="F324" s="20"/>
      <c r="G324" s="20"/>
      <c r="H324" s="52">
        <v>34904.949999999997</v>
      </c>
      <c r="I324" s="52">
        <v>27014.11</v>
      </c>
      <c r="J324" s="52">
        <v>0.01</v>
      </c>
      <c r="K324" s="52">
        <v>61919.05</v>
      </c>
      <c r="L324" s="53">
        <f>I324-J324</f>
        <v>27014.100000000002</v>
      </c>
    </row>
    <row r="325" spans="1:12" x14ac:dyDescent="0.3">
      <c r="A325" s="18" t="s">
        <v>891</v>
      </c>
      <c r="B325" s="22" t="s">
        <v>341</v>
      </c>
      <c r="C325" s="23"/>
      <c r="D325" s="19" t="s">
        <v>890</v>
      </c>
      <c r="E325" s="20"/>
      <c r="F325" s="20"/>
      <c r="G325" s="20"/>
      <c r="H325" s="52">
        <v>34904.949999999997</v>
      </c>
      <c r="I325" s="52">
        <v>27014.11</v>
      </c>
      <c r="J325" s="52">
        <v>0.01</v>
      </c>
      <c r="K325" s="52">
        <v>61919.05</v>
      </c>
      <c r="L325" s="53"/>
    </row>
    <row r="326" spans="1:12" x14ac:dyDescent="0.3">
      <c r="A326" s="18" t="s">
        <v>892</v>
      </c>
      <c r="B326" s="22" t="s">
        <v>341</v>
      </c>
      <c r="C326" s="23"/>
      <c r="D326" s="23"/>
      <c r="E326" s="19" t="s">
        <v>890</v>
      </c>
      <c r="F326" s="20"/>
      <c r="G326" s="20"/>
      <c r="H326" s="52">
        <v>34904.949999999997</v>
      </c>
      <c r="I326" s="52">
        <v>27014.11</v>
      </c>
      <c r="J326" s="52">
        <v>0.01</v>
      </c>
      <c r="K326" s="52">
        <v>61919.05</v>
      </c>
      <c r="L326" s="53"/>
    </row>
    <row r="327" spans="1:12" x14ac:dyDescent="0.3">
      <c r="A327" s="18" t="s">
        <v>893</v>
      </c>
      <c r="B327" s="22" t="s">
        <v>341</v>
      </c>
      <c r="C327" s="23"/>
      <c r="D327" s="23"/>
      <c r="E327" s="23"/>
      <c r="F327" s="19" t="s">
        <v>894</v>
      </c>
      <c r="G327" s="20"/>
      <c r="H327" s="52">
        <v>1913.8</v>
      </c>
      <c r="I327" s="52">
        <v>837.51</v>
      </c>
      <c r="J327" s="52">
        <v>0.01</v>
      </c>
      <c r="K327" s="52">
        <v>2751.3</v>
      </c>
      <c r="L327" s="53">
        <f>I327-J327</f>
        <v>837.5</v>
      </c>
    </row>
    <row r="328" spans="1:12" x14ac:dyDescent="0.3">
      <c r="A328" s="24" t="s">
        <v>895</v>
      </c>
      <c r="B328" s="22" t="s">
        <v>341</v>
      </c>
      <c r="C328" s="23"/>
      <c r="D328" s="23"/>
      <c r="E328" s="23"/>
      <c r="F328" s="23"/>
      <c r="G328" s="25" t="s">
        <v>896</v>
      </c>
      <c r="H328" s="54">
        <v>1675</v>
      </c>
      <c r="I328" s="54">
        <v>837.51</v>
      </c>
      <c r="J328" s="54">
        <v>0.01</v>
      </c>
      <c r="K328" s="54">
        <v>2512.5</v>
      </c>
      <c r="L328" s="55"/>
    </row>
    <row r="329" spans="1:12" x14ac:dyDescent="0.3">
      <c r="A329" s="24" t="s">
        <v>897</v>
      </c>
      <c r="B329" s="22" t="s">
        <v>341</v>
      </c>
      <c r="C329" s="23"/>
      <c r="D329" s="23"/>
      <c r="E329" s="23"/>
      <c r="F329" s="23"/>
      <c r="G329" s="25" t="s">
        <v>898</v>
      </c>
      <c r="H329" s="54">
        <v>238.8</v>
      </c>
      <c r="I329" s="54">
        <v>0</v>
      </c>
      <c r="J329" s="54">
        <v>0</v>
      </c>
      <c r="K329" s="54">
        <v>238.8</v>
      </c>
      <c r="L329" s="55"/>
    </row>
    <row r="330" spans="1:12" x14ac:dyDescent="0.3">
      <c r="A330" s="26" t="s">
        <v>341</v>
      </c>
      <c r="B330" s="22" t="s">
        <v>341</v>
      </c>
      <c r="C330" s="23"/>
      <c r="D330" s="23"/>
      <c r="E330" s="23"/>
      <c r="F330" s="23"/>
      <c r="G330" s="27" t="s">
        <v>341</v>
      </c>
      <c r="H330" s="53"/>
      <c r="I330" s="53"/>
      <c r="J330" s="53"/>
      <c r="K330" s="53"/>
      <c r="L330" s="53"/>
    </row>
    <row r="331" spans="1:12" x14ac:dyDescent="0.3">
      <c r="A331" s="18" t="s">
        <v>899</v>
      </c>
      <c r="B331" s="22" t="s">
        <v>341</v>
      </c>
      <c r="C331" s="23"/>
      <c r="D331" s="23"/>
      <c r="E331" s="23"/>
      <c r="F331" s="19" t="s">
        <v>900</v>
      </c>
      <c r="G331" s="20"/>
      <c r="H331" s="52">
        <v>32991.15</v>
      </c>
      <c r="I331" s="52">
        <v>14914.6</v>
      </c>
      <c r="J331" s="52">
        <v>0</v>
      </c>
      <c r="K331" s="52">
        <v>47905.75</v>
      </c>
      <c r="L331" s="53">
        <f>I331-J331</f>
        <v>14914.6</v>
      </c>
    </row>
    <row r="332" spans="1:12" x14ac:dyDescent="0.3">
      <c r="A332" s="24" t="s">
        <v>901</v>
      </c>
      <c r="B332" s="22" t="s">
        <v>341</v>
      </c>
      <c r="C332" s="23"/>
      <c r="D332" s="23"/>
      <c r="E332" s="23"/>
      <c r="F332" s="23"/>
      <c r="G332" s="25" t="s">
        <v>902</v>
      </c>
      <c r="H332" s="54">
        <v>1313.2</v>
      </c>
      <c r="I332" s="54">
        <v>2443</v>
      </c>
      <c r="J332" s="54">
        <v>0</v>
      </c>
      <c r="K332" s="54">
        <v>3756.2</v>
      </c>
      <c r="L332" s="55"/>
    </row>
    <row r="333" spans="1:12" x14ac:dyDescent="0.3">
      <c r="A333" s="24" t="s">
        <v>905</v>
      </c>
      <c r="B333" s="22" t="s">
        <v>341</v>
      </c>
      <c r="C333" s="23"/>
      <c r="D333" s="23"/>
      <c r="E333" s="23"/>
      <c r="F333" s="23"/>
      <c r="G333" s="25" t="s">
        <v>906</v>
      </c>
      <c r="H333" s="54">
        <v>31677.95</v>
      </c>
      <c r="I333" s="54">
        <v>12471.6</v>
      </c>
      <c r="J333" s="54">
        <v>0</v>
      </c>
      <c r="K333" s="54">
        <v>44149.55</v>
      </c>
      <c r="L333" s="55"/>
    </row>
    <row r="334" spans="1:12" x14ac:dyDescent="0.3">
      <c r="A334" s="26" t="s">
        <v>341</v>
      </c>
      <c r="B334" s="22" t="s">
        <v>341</v>
      </c>
      <c r="C334" s="23"/>
      <c r="D334" s="23"/>
      <c r="E334" s="23"/>
      <c r="F334" s="23"/>
      <c r="G334" s="27" t="s">
        <v>341</v>
      </c>
      <c r="H334" s="53"/>
      <c r="I334" s="53"/>
      <c r="J334" s="53"/>
      <c r="K334" s="53"/>
      <c r="L334" s="53"/>
    </row>
    <row r="335" spans="1:12" x14ac:dyDescent="0.3">
      <c r="A335" s="18" t="s">
        <v>915</v>
      </c>
      <c r="B335" s="22" t="s">
        <v>341</v>
      </c>
      <c r="C335" s="23"/>
      <c r="D335" s="23"/>
      <c r="E335" s="23"/>
      <c r="F335" s="19" t="s">
        <v>916</v>
      </c>
      <c r="G335" s="20"/>
      <c r="H335" s="52">
        <v>0</v>
      </c>
      <c r="I335" s="52">
        <v>11262</v>
      </c>
      <c r="J335" s="52">
        <v>0</v>
      </c>
      <c r="K335" s="52">
        <v>11262</v>
      </c>
      <c r="L335" s="53">
        <f>I335-J335</f>
        <v>11262</v>
      </c>
    </row>
    <row r="336" spans="1:12" x14ac:dyDescent="0.3">
      <c r="A336" s="24" t="s">
        <v>917</v>
      </c>
      <c r="B336" s="22" t="s">
        <v>341</v>
      </c>
      <c r="C336" s="23"/>
      <c r="D336" s="23"/>
      <c r="E336" s="23"/>
      <c r="F336" s="23"/>
      <c r="G336" s="25" t="s">
        <v>918</v>
      </c>
      <c r="H336" s="54">
        <v>0</v>
      </c>
      <c r="I336" s="54">
        <v>11262</v>
      </c>
      <c r="J336" s="54">
        <v>0</v>
      </c>
      <c r="K336" s="54">
        <v>11262</v>
      </c>
      <c r="L336" s="55"/>
    </row>
    <row r="337" spans="1:12" x14ac:dyDescent="0.3">
      <c r="A337" s="26" t="s">
        <v>341</v>
      </c>
      <c r="B337" s="22" t="s">
        <v>341</v>
      </c>
      <c r="C337" s="23"/>
      <c r="D337" s="23"/>
      <c r="E337" s="23"/>
      <c r="F337" s="23"/>
      <c r="G337" s="27" t="s">
        <v>341</v>
      </c>
      <c r="H337" s="53"/>
      <c r="I337" s="53"/>
      <c r="J337" s="53"/>
      <c r="K337" s="53"/>
      <c r="L337" s="53"/>
    </row>
    <row r="338" spans="1:12" x14ac:dyDescent="0.3">
      <c r="A338" s="18" t="s">
        <v>921</v>
      </c>
      <c r="B338" s="21" t="s">
        <v>341</v>
      </c>
      <c r="C338" s="19" t="s">
        <v>922</v>
      </c>
      <c r="D338" s="20"/>
      <c r="E338" s="20"/>
      <c r="F338" s="20"/>
      <c r="G338" s="20"/>
      <c r="H338" s="52">
        <v>91154.74</v>
      </c>
      <c r="I338" s="52">
        <v>50983.48</v>
      </c>
      <c r="J338" s="52">
        <v>0</v>
      </c>
      <c r="K338" s="52">
        <v>142138.22</v>
      </c>
      <c r="L338" s="53">
        <f>I338-J338</f>
        <v>50983.48</v>
      </c>
    </row>
    <row r="339" spans="1:12" x14ac:dyDescent="0.3">
      <c r="A339" s="18" t="s">
        <v>923</v>
      </c>
      <c r="B339" s="22" t="s">
        <v>341</v>
      </c>
      <c r="C339" s="23"/>
      <c r="D339" s="19" t="s">
        <v>922</v>
      </c>
      <c r="E339" s="20"/>
      <c r="F339" s="20"/>
      <c r="G339" s="20"/>
      <c r="H339" s="52">
        <v>91154.74</v>
      </c>
      <c r="I339" s="52">
        <v>50983.48</v>
      </c>
      <c r="J339" s="52">
        <v>0</v>
      </c>
      <c r="K339" s="52">
        <v>142138.22</v>
      </c>
      <c r="L339" s="53"/>
    </row>
    <row r="340" spans="1:12" x14ac:dyDescent="0.3">
      <c r="A340" s="18" t="s">
        <v>924</v>
      </c>
      <c r="B340" s="22" t="s">
        <v>341</v>
      </c>
      <c r="C340" s="23"/>
      <c r="D340" s="23"/>
      <c r="E340" s="19" t="s">
        <v>922</v>
      </c>
      <c r="F340" s="20"/>
      <c r="G340" s="20"/>
      <c r="H340" s="52">
        <v>91154.74</v>
      </c>
      <c r="I340" s="52">
        <v>50983.48</v>
      </c>
      <c r="J340" s="52">
        <v>0</v>
      </c>
      <c r="K340" s="52">
        <v>142138.22</v>
      </c>
      <c r="L340" s="53"/>
    </row>
    <row r="341" spans="1:12" x14ac:dyDescent="0.3">
      <c r="A341" s="18" t="s">
        <v>925</v>
      </c>
      <c r="B341" s="22" t="s">
        <v>341</v>
      </c>
      <c r="C341" s="23"/>
      <c r="D341" s="23"/>
      <c r="E341" s="23"/>
      <c r="F341" s="19" t="s">
        <v>922</v>
      </c>
      <c r="G341" s="20"/>
      <c r="H341" s="52">
        <v>91154.74</v>
      </c>
      <c r="I341" s="52">
        <v>50983.48</v>
      </c>
      <c r="J341" s="52">
        <v>0</v>
      </c>
      <c r="K341" s="52">
        <v>142138.22</v>
      </c>
      <c r="L341" s="53"/>
    </row>
    <row r="342" spans="1:12" x14ac:dyDescent="0.3">
      <c r="A342" s="24" t="s">
        <v>926</v>
      </c>
      <c r="B342" s="22" t="s">
        <v>341</v>
      </c>
      <c r="C342" s="23"/>
      <c r="D342" s="23"/>
      <c r="E342" s="23"/>
      <c r="F342" s="23"/>
      <c r="G342" s="25" t="s">
        <v>927</v>
      </c>
      <c r="H342" s="54">
        <v>89378.07</v>
      </c>
      <c r="I342" s="54">
        <v>49951.28</v>
      </c>
      <c r="J342" s="54">
        <v>0</v>
      </c>
      <c r="K342" s="54">
        <v>139329.35</v>
      </c>
      <c r="L342" s="53">
        <f>I342-J342</f>
        <v>49951.28</v>
      </c>
    </row>
    <row r="343" spans="1:12" x14ac:dyDescent="0.3">
      <c r="A343" s="24" t="s">
        <v>928</v>
      </c>
      <c r="B343" s="22" t="s">
        <v>341</v>
      </c>
      <c r="C343" s="23"/>
      <c r="D343" s="23"/>
      <c r="E343" s="23"/>
      <c r="F343" s="23"/>
      <c r="G343" s="25" t="s">
        <v>929</v>
      </c>
      <c r="H343" s="54">
        <v>1776.67</v>
      </c>
      <c r="I343" s="54">
        <v>1032.2</v>
      </c>
      <c r="J343" s="54">
        <v>0</v>
      </c>
      <c r="K343" s="54">
        <v>2808.87</v>
      </c>
      <c r="L343" s="53">
        <f>I343-J343</f>
        <v>1032.2</v>
      </c>
    </row>
    <row r="344" spans="1:12" x14ac:dyDescent="0.3">
      <c r="A344" s="26" t="s">
        <v>341</v>
      </c>
      <c r="B344" s="22" t="s">
        <v>341</v>
      </c>
      <c r="C344" s="23"/>
      <c r="D344" s="23"/>
      <c r="E344" s="23"/>
      <c r="F344" s="23"/>
      <c r="G344" s="27" t="s">
        <v>341</v>
      </c>
      <c r="H344" s="53"/>
      <c r="I344" s="53"/>
      <c r="J344" s="53"/>
      <c r="K344" s="53"/>
      <c r="L344" s="53"/>
    </row>
    <row r="345" spans="1:12" x14ac:dyDescent="0.3">
      <c r="A345" s="18" t="s">
        <v>930</v>
      </c>
      <c r="B345" s="21" t="s">
        <v>341</v>
      </c>
      <c r="C345" s="19" t="s">
        <v>931</v>
      </c>
      <c r="D345" s="20"/>
      <c r="E345" s="20"/>
      <c r="F345" s="20"/>
      <c r="G345" s="20"/>
      <c r="H345" s="52">
        <v>4180.26</v>
      </c>
      <c r="I345" s="52">
        <v>12259.25</v>
      </c>
      <c r="J345" s="52">
        <v>0</v>
      </c>
      <c r="K345" s="52">
        <v>16439.509999999998</v>
      </c>
      <c r="L345" s="53">
        <f>I345-J345</f>
        <v>12259.25</v>
      </c>
    </row>
    <row r="346" spans="1:12" x14ac:dyDescent="0.3">
      <c r="A346" s="18" t="s">
        <v>932</v>
      </c>
      <c r="B346" s="22" t="s">
        <v>341</v>
      </c>
      <c r="C346" s="23"/>
      <c r="D346" s="19" t="s">
        <v>931</v>
      </c>
      <c r="E346" s="20"/>
      <c r="F346" s="20"/>
      <c r="G346" s="20"/>
      <c r="H346" s="52">
        <v>4180.26</v>
      </c>
      <c r="I346" s="52">
        <v>12259.25</v>
      </c>
      <c r="J346" s="52">
        <v>0</v>
      </c>
      <c r="K346" s="52">
        <v>16439.509999999998</v>
      </c>
      <c r="L346" s="53"/>
    </row>
    <row r="347" spans="1:12" x14ac:dyDescent="0.3">
      <c r="A347" s="18" t="s">
        <v>933</v>
      </c>
      <c r="B347" s="22" t="s">
        <v>341</v>
      </c>
      <c r="C347" s="23"/>
      <c r="D347" s="23"/>
      <c r="E347" s="19" t="s">
        <v>931</v>
      </c>
      <c r="F347" s="20"/>
      <c r="G347" s="20"/>
      <c r="H347" s="52">
        <v>4180.26</v>
      </c>
      <c r="I347" s="52">
        <v>12259.25</v>
      </c>
      <c r="J347" s="52">
        <v>0</v>
      </c>
      <c r="K347" s="52">
        <v>16439.509999999998</v>
      </c>
      <c r="L347" s="53"/>
    </row>
    <row r="348" spans="1:12" x14ac:dyDescent="0.3">
      <c r="A348" s="18" t="s">
        <v>934</v>
      </c>
      <c r="B348" s="22" t="s">
        <v>341</v>
      </c>
      <c r="C348" s="23"/>
      <c r="D348" s="23"/>
      <c r="E348" s="23"/>
      <c r="F348" s="19" t="s">
        <v>931</v>
      </c>
      <c r="G348" s="20"/>
      <c r="H348" s="52">
        <v>4180.26</v>
      </c>
      <c r="I348" s="52">
        <v>12259.25</v>
      </c>
      <c r="J348" s="52">
        <v>0</v>
      </c>
      <c r="K348" s="52">
        <v>16439.509999999998</v>
      </c>
      <c r="L348" s="53"/>
    </row>
    <row r="349" spans="1:12" x14ac:dyDescent="0.3">
      <c r="A349" s="24" t="s">
        <v>935</v>
      </c>
      <c r="B349" s="22" t="s">
        <v>341</v>
      </c>
      <c r="C349" s="23"/>
      <c r="D349" s="23"/>
      <c r="E349" s="23"/>
      <c r="F349" s="23"/>
      <c r="G349" s="25" t="s">
        <v>567</v>
      </c>
      <c r="H349" s="54">
        <v>3129.91</v>
      </c>
      <c r="I349" s="54">
        <v>1576.7</v>
      </c>
      <c r="J349" s="54">
        <v>0</v>
      </c>
      <c r="K349" s="54">
        <v>4706.6099999999997</v>
      </c>
      <c r="L349" s="55"/>
    </row>
    <row r="350" spans="1:12" x14ac:dyDescent="0.3">
      <c r="A350" s="24" t="s">
        <v>936</v>
      </c>
      <c r="B350" s="22" t="s">
        <v>341</v>
      </c>
      <c r="C350" s="23"/>
      <c r="D350" s="23"/>
      <c r="E350" s="23"/>
      <c r="F350" s="23"/>
      <c r="G350" s="25" t="s">
        <v>565</v>
      </c>
      <c r="H350" s="54">
        <v>1050.3499999999999</v>
      </c>
      <c r="I350" s="54">
        <v>10682.55</v>
      </c>
      <c r="J350" s="54">
        <v>0</v>
      </c>
      <c r="K350" s="54">
        <v>11732.9</v>
      </c>
      <c r="L350" s="55"/>
    </row>
    <row r="351" spans="1:12" x14ac:dyDescent="0.3">
      <c r="A351" s="26" t="s">
        <v>341</v>
      </c>
      <c r="B351" s="22" t="s">
        <v>341</v>
      </c>
      <c r="C351" s="23"/>
      <c r="D351" s="23"/>
      <c r="E351" s="23"/>
      <c r="F351" s="23"/>
      <c r="G351" s="27" t="s">
        <v>341</v>
      </c>
      <c r="H351" s="53"/>
      <c r="I351" s="53"/>
      <c r="J351" s="53"/>
      <c r="K351" s="53"/>
      <c r="L351" s="53"/>
    </row>
    <row r="352" spans="1:12" x14ac:dyDescent="0.3">
      <c r="A352" s="18" t="s">
        <v>937</v>
      </c>
      <c r="B352" s="21" t="s">
        <v>341</v>
      </c>
      <c r="C352" s="19" t="s">
        <v>938</v>
      </c>
      <c r="D352" s="20"/>
      <c r="E352" s="20"/>
      <c r="F352" s="20"/>
      <c r="G352" s="20"/>
      <c r="H352" s="52">
        <v>2266.0700000000002</v>
      </c>
      <c r="I352" s="52">
        <v>7420</v>
      </c>
      <c r="J352" s="52">
        <v>7418.98</v>
      </c>
      <c r="K352" s="52">
        <v>2267.09</v>
      </c>
      <c r="L352" s="53">
        <f>I352-J352</f>
        <v>1.0200000000004366</v>
      </c>
    </row>
    <row r="353" spans="1:12" x14ac:dyDescent="0.3">
      <c r="A353" s="18" t="s">
        <v>939</v>
      </c>
      <c r="B353" s="22" t="s">
        <v>341</v>
      </c>
      <c r="C353" s="23"/>
      <c r="D353" s="19" t="s">
        <v>938</v>
      </c>
      <c r="E353" s="20"/>
      <c r="F353" s="20"/>
      <c r="G353" s="20"/>
      <c r="H353" s="52">
        <v>2266.0700000000002</v>
      </c>
      <c r="I353" s="52">
        <v>7420</v>
      </c>
      <c r="J353" s="52">
        <v>7418.98</v>
      </c>
      <c r="K353" s="52">
        <v>2267.09</v>
      </c>
      <c r="L353" s="53"/>
    </row>
    <row r="354" spans="1:12" x14ac:dyDescent="0.3">
      <c r="A354" s="18" t="s">
        <v>940</v>
      </c>
      <c r="B354" s="22" t="s">
        <v>341</v>
      </c>
      <c r="C354" s="23"/>
      <c r="D354" s="23"/>
      <c r="E354" s="19" t="s">
        <v>938</v>
      </c>
      <c r="F354" s="20"/>
      <c r="G354" s="20"/>
      <c r="H354" s="52">
        <v>2266.0700000000002</v>
      </c>
      <c r="I354" s="52">
        <v>7420</v>
      </c>
      <c r="J354" s="52">
        <v>7418.98</v>
      </c>
      <c r="K354" s="52">
        <v>2267.09</v>
      </c>
      <c r="L354" s="53"/>
    </row>
    <row r="355" spans="1:12" x14ac:dyDescent="0.3">
      <c r="A355" s="18" t="s">
        <v>941</v>
      </c>
      <c r="B355" s="22" t="s">
        <v>341</v>
      </c>
      <c r="C355" s="23"/>
      <c r="D355" s="23"/>
      <c r="E355" s="23"/>
      <c r="F355" s="19" t="s">
        <v>938</v>
      </c>
      <c r="G355" s="20"/>
      <c r="H355" s="52">
        <v>2266.0700000000002</v>
      </c>
      <c r="I355" s="52">
        <v>7420</v>
      </c>
      <c r="J355" s="52">
        <v>7418.98</v>
      </c>
      <c r="K355" s="52">
        <v>2267.09</v>
      </c>
      <c r="L355" s="53"/>
    </row>
    <row r="356" spans="1:12" x14ac:dyDescent="0.3">
      <c r="A356" s="24" t="s">
        <v>942</v>
      </c>
      <c r="B356" s="22" t="s">
        <v>341</v>
      </c>
      <c r="C356" s="23"/>
      <c r="D356" s="23"/>
      <c r="E356" s="23"/>
      <c r="F356" s="23"/>
      <c r="G356" s="25" t="s">
        <v>938</v>
      </c>
      <c r="H356" s="54">
        <v>2266.0700000000002</v>
      </c>
      <c r="I356" s="54">
        <v>7420</v>
      </c>
      <c r="J356" s="54">
        <v>7418.98</v>
      </c>
      <c r="K356" s="54">
        <v>2267.09</v>
      </c>
      <c r="L356" s="55"/>
    </row>
    <row r="357" spans="1:12" x14ac:dyDescent="0.3">
      <c r="A357" s="26" t="s">
        <v>341</v>
      </c>
      <c r="B357" s="22" t="s">
        <v>341</v>
      </c>
      <c r="C357" s="23"/>
      <c r="D357" s="23"/>
      <c r="E357" s="23"/>
      <c r="F357" s="23"/>
      <c r="G357" s="27" t="s">
        <v>341</v>
      </c>
      <c r="H357" s="53"/>
      <c r="I357" s="53"/>
      <c r="J357" s="53"/>
      <c r="K357" s="53"/>
      <c r="L357" s="53"/>
    </row>
    <row r="358" spans="1:12" x14ac:dyDescent="0.3">
      <c r="A358" s="18" t="s">
        <v>943</v>
      </c>
      <c r="B358" s="21" t="s">
        <v>341</v>
      </c>
      <c r="C358" s="19" t="s">
        <v>944</v>
      </c>
      <c r="D358" s="20"/>
      <c r="E358" s="20"/>
      <c r="F358" s="20"/>
      <c r="G358" s="20"/>
      <c r="H358" s="52">
        <v>58124.42</v>
      </c>
      <c r="I358" s="52">
        <v>4068.23</v>
      </c>
      <c r="J358" s="52">
        <v>0</v>
      </c>
      <c r="K358" s="52">
        <v>62192.65</v>
      </c>
      <c r="L358" s="53">
        <f>I358-J358</f>
        <v>4068.23</v>
      </c>
    </row>
    <row r="359" spans="1:12" x14ac:dyDescent="0.3">
      <c r="A359" s="18" t="s">
        <v>945</v>
      </c>
      <c r="B359" s="22" t="s">
        <v>341</v>
      </c>
      <c r="C359" s="23"/>
      <c r="D359" s="19" t="s">
        <v>944</v>
      </c>
      <c r="E359" s="20"/>
      <c r="F359" s="20"/>
      <c r="G359" s="20"/>
      <c r="H359" s="52">
        <v>58124.42</v>
      </c>
      <c r="I359" s="52">
        <v>4068.23</v>
      </c>
      <c r="J359" s="52">
        <v>0</v>
      </c>
      <c r="K359" s="52">
        <v>62192.65</v>
      </c>
      <c r="L359" s="53"/>
    </row>
    <row r="360" spans="1:12" x14ac:dyDescent="0.3">
      <c r="A360" s="18" t="s">
        <v>946</v>
      </c>
      <c r="B360" s="22" t="s">
        <v>341</v>
      </c>
      <c r="C360" s="23"/>
      <c r="D360" s="23"/>
      <c r="E360" s="19" t="s">
        <v>944</v>
      </c>
      <c r="F360" s="20"/>
      <c r="G360" s="20"/>
      <c r="H360" s="52">
        <v>58124.42</v>
      </c>
      <c r="I360" s="52">
        <v>4068.23</v>
      </c>
      <c r="J360" s="52">
        <v>0</v>
      </c>
      <c r="K360" s="52">
        <v>62192.65</v>
      </c>
      <c r="L360" s="53"/>
    </row>
    <row r="361" spans="1:12" x14ac:dyDescent="0.3">
      <c r="A361" s="18" t="s">
        <v>947</v>
      </c>
      <c r="B361" s="22" t="s">
        <v>341</v>
      </c>
      <c r="C361" s="23"/>
      <c r="D361" s="23"/>
      <c r="E361" s="23"/>
      <c r="F361" s="19" t="s">
        <v>944</v>
      </c>
      <c r="G361" s="20"/>
      <c r="H361" s="52">
        <v>58124.42</v>
      </c>
      <c r="I361" s="52">
        <v>4068.23</v>
      </c>
      <c r="J361" s="52">
        <v>0</v>
      </c>
      <c r="K361" s="52">
        <v>62192.65</v>
      </c>
      <c r="L361" s="53"/>
    </row>
    <row r="362" spans="1:12" x14ac:dyDescent="0.3">
      <c r="A362" s="24" t="s">
        <v>948</v>
      </c>
      <c r="B362" s="22" t="s">
        <v>341</v>
      </c>
      <c r="C362" s="23"/>
      <c r="D362" s="23"/>
      <c r="E362" s="23"/>
      <c r="F362" s="23"/>
      <c r="G362" s="25" t="s">
        <v>949</v>
      </c>
      <c r="H362" s="54">
        <v>1624.42</v>
      </c>
      <c r="I362" s="54">
        <v>568.23</v>
      </c>
      <c r="J362" s="54">
        <v>0</v>
      </c>
      <c r="K362" s="54">
        <v>2192.65</v>
      </c>
      <c r="L362" s="55"/>
    </row>
    <row r="363" spans="1:12" x14ac:dyDescent="0.3">
      <c r="A363" s="24" t="s">
        <v>950</v>
      </c>
      <c r="B363" s="22" t="s">
        <v>341</v>
      </c>
      <c r="C363" s="23"/>
      <c r="D363" s="23"/>
      <c r="E363" s="23"/>
      <c r="F363" s="23"/>
      <c r="G363" s="25" t="s">
        <v>951</v>
      </c>
      <c r="H363" s="54">
        <v>56500</v>
      </c>
      <c r="I363" s="54">
        <v>3500</v>
      </c>
      <c r="J363" s="54">
        <v>0</v>
      </c>
      <c r="K363" s="54">
        <v>60000</v>
      </c>
      <c r="L363" s="55"/>
    </row>
    <row r="364" spans="1:12" x14ac:dyDescent="0.3">
      <c r="A364" s="26" t="s">
        <v>341</v>
      </c>
      <c r="B364" s="22" t="s">
        <v>341</v>
      </c>
      <c r="C364" s="23"/>
      <c r="D364" s="23"/>
      <c r="E364" s="23"/>
      <c r="F364" s="23"/>
      <c r="G364" s="27" t="s">
        <v>341</v>
      </c>
      <c r="H364" s="53"/>
      <c r="I364" s="53"/>
      <c r="J364" s="53"/>
      <c r="K364" s="53"/>
      <c r="L364" s="53"/>
    </row>
    <row r="365" spans="1:12" x14ac:dyDescent="0.3">
      <c r="A365" s="18" t="s">
        <v>74</v>
      </c>
      <c r="B365" s="19" t="s">
        <v>954</v>
      </c>
      <c r="C365" s="20"/>
      <c r="D365" s="20"/>
      <c r="E365" s="20"/>
      <c r="F365" s="20"/>
      <c r="G365" s="20"/>
      <c r="H365" s="52">
        <v>5034185.29</v>
      </c>
      <c r="I365" s="52">
        <v>2082.41</v>
      </c>
      <c r="J365" s="52">
        <v>2679469.2599999998</v>
      </c>
      <c r="K365" s="52">
        <v>7711572.1399999997</v>
      </c>
      <c r="L365" s="53"/>
    </row>
    <row r="366" spans="1:12" x14ac:dyDescent="0.3">
      <c r="A366" s="18" t="s">
        <v>955</v>
      </c>
      <c r="B366" s="21" t="s">
        <v>341</v>
      </c>
      <c r="C366" s="19" t="s">
        <v>954</v>
      </c>
      <c r="D366" s="20"/>
      <c r="E366" s="20"/>
      <c r="F366" s="20"/>
      <c r="G366" s="20"/>
      <c r="H366" s="52">
        <v>5034185.29</v>
      </c>
      <c r="I366" s="52">
        <v>2082.41</v>
      </c>
      <c r="J366" s="52">
        <v>2679469.2599999998</v>
      </c>
      <c r="K366" s="52">
        <v>7711572.1399999997</v>
      </c>
      <c r="L366" s="55">
        <f>J366-I366</f>
        <v>2677386.8499999996</v>
      </c>
    </row>
    <row r="367" spans="1:12" x14ac:dyDescent="0.3">
      <c r="A367" s="18" t="s">
        <v>956</v>
      </c>
      <c r="B367" s="22" t="s">
        <v>341</v>
      </c>
      <c r="C367" s="23"/>
      <c r="D367" s="19" t="s">
        <v>954</v>
      </c>
      <c r="E367" s="20"/>
      <c r="F367" s="20"/>
      <c r="G367" s="20"/>
      <c r="H367" s="52">
        <v>5034185.29</v>
      </c>
      <c r="I367" s="52">
        <v>2082.41</v>
      </c>
      <c r="J367" s="52">
        <v>2679469.2599999998</v>
      </c>
      <c r="K367" s="52">
        <v>7711572.1399999997</v>
      </c>
      <c r="L367" s="53"/>
    </row>
    <row r="368" spans="1:12" x14ac:dyDescent="0.3">
      <c r="A368" s="18" t="s">
        <v>957</v>
      </c>
      <c r="B368" s="22" t="s">
        <v>341</v>
      </c>
      <c r="C368" s="23"/>
      <c r="D368" s="23"/>
      <c r="E368" s="19" t="s">
        <v>958</v>
      </c>
      <c r="F368" s="20"/>
      <c r="G368" s="20"/>
      <c r="H368" s="52">
        <v>4898648.05</v>
      </c>
      <c r="I368" s="52">
        <v>0</v>
      </c>
      <c r="J368" s="52">
        <v>2637706.0699999998</v>
      </c>
      <c r="K368" s="52">
        <v>7536354.1200000001</v>
      </c>
      <c r="L368" s="53"/>
    </row>
    <row r="369" spans="1:12" x14ac:dyDescent="0.3">
      <c r="A369" s="18" t="s">
        <v>959</v>
      </c>
      <c r="B369" s="22" t="s">
        <v>341</v>
      </c>
      <c r="C369" s="23"/>
      <c r="D369" s="23"/>
      <c r="E369" s="23"/>
      <c r="F369" s="19" t="s">
        <v>958</v>
      </c>
      <c r="G369" s="20"/>
      <c r="H369" s="52">
        <v>4898648.05</v>
      </c>
      <c r="I369" s="52">
        <v>0</v>
      </c>
      <c r="J369" s="52">
        <v>2637706.0699999998</v>
      </c>
      <c r="K369" s="52">
        <v>7536354.1200000001</v>
      </c>
      <c r="L369" s="53"/>
    </row>
    <row r="370" spans="1:12" x14ac:dyDescent="0.3">
      <c r="A370" s="24" t="s">
        <v>960</v>
      </c>
      <c r="B370" s="22" t="s">
        <v>341</v>
      </c>
      <c r="C370" s="23"/>
      <c r="D370" s="23"/>
      <c r="E370" s="23"/>
      <c r="F370" s="23"/>
      <c r="G370" s="25" t="s">
        <v>546</v>
      </c>
      <c r="H370" s="54">
        <v>4898648.05</v>
      </c>
      <c r="I370" s="54">
        <v>0</v>
      </c>
      <c r="J370" s="54">
        <v>2637706.0699999998</v>
      </c>
      <c r="K370" s="54">
        <v>7536354.1200000001</v>
      </c>
      <c r="L370" s="55"/>
    </row>
    <row r="371" spans="1:12" x14ac:dyDescent="0.3">
      <c r="A371" s="26" t="s">
        <v>341</v>
      </c>
      <c r="B371" s="22" t="s">
        <v>341</v>
      </c>
      <c r="C371" s="23"/>
      <c r="D371" s="23"/>
      <c r="E371" s="23"/>
      <c r="F371" s="23"/>
      <c r="G371" s="27" t="s">
        <v>341</v>
      </c>
      <c r="H371" s="53"/>
      <c r="I371" s="53"/>
      <c r="J371" s="53"/>
      <c r="K371" s="53"/>
      <c r="L371" s="53"/>
    </row>
    <row r="372" spans="1:12" x14ac:dyDescent="0.3">
      <c r="A372" s="18" t="s">
        <v>961</v>
      </c>
      <c r="B372" s="22" t="s">
        <v>341</v>
      </c>
      <c r="C372" s="23"/>
      <c r="D372" s="23"/>
      <c r="E372" s="19" t="s">
        <v>962</v>
      </c>
      <c r="F372" s="20"/>
      <c r="G372" s="20"/>
      <c r="H372" s="52">
        <v>57111.19</v>
      </c>
      <c r="I372" s="52">
        <v>0</v>
      </c>
      <c r="J372" s="52">
        <v>3815.79</v>
      </c>
      <c r="K372" s="52">
        <v>60926.98</v>
      </c>
      <c r="L372" s="53"/>
    </row>
    <row r="373" spans="1:12" x14ac:dyDescent="0.3">
      <c r="A373" s="18" t="s">
        <v>963</v>
      </c>
      <c r="B373" s="22" t="s">
        <v>341</v>
      </c>
      <c r="C373" s="23"/>
      <c r="D373" s="23"/>
      <c r="E373" s="23"/>
      <c r="F373" s="19" t="s">
        <v>964</v>
      </c>
      <c r="G373" s="20"/>
      <c r="H373" s="52">
        <v>57111.19</v>
      </c>
      <c r="I373" s="52">
        <v>0</v>
      </c>
      <c r="J373" s="52">
        <v>3815.79</v>
      </c>
      <c r="K373" s="52">
        <v>60926.98</v>
      </c>
      <c r="L373" s="53"/>
    </row>
    <row r="374" spans="1:12" x14ac:dyDescent="0.3">
      <c r="A374" s="24" t="s">
        <v>965</v>
      </c>
      <c r="B374" s="22" t="s">
        <v>341</v>
      </c>
      <c r="C374" s="23"/>
      <c r="D374" s="23"/>
      <c r="E374" s="23"/>
      <c r="F374" s="23"/>
      <c r="G374" s="25" t="s">
        <v>966</v>
      </c>
      <c r="H374" s="54">
        <v>57111.19</v>
      </c>
      <c r="I374" s="54">
        <v>0</v>
      </c>
      <c r="J374" s="54">
        <v>3815.79</v>
      </c>
      <c r="K374" s="54">
        <v>60926.98</v>
      </c>
      <c r="L374" s="55"/>
    </row>
    <row r="375" spans="1:12" x14ac:dyDescent="0.3">
      <c r="A375" s="26" t="s">
        <v>341</v>
      </c>
      <c r="B375" s="22" t="s">
        <v>341</v>
      </c>
      <c r="C375" s="23"/>
      <c r="D375" s="23"/>
      <c r="E375" s="23"/>
      <c r="F375" s="23"/>
      <c r="G375" s="27" t="s">
        <v>341</v>
      </c>
      <c r="H375" s="53"/>
      <c r="I375" s="53"/>
      <c r="J375" s="53"/>
      <c r="K375" s="53"/>
      <c r="L375" s="53"/>
    </row>
    <row r="376" spans="1:12" x14ac:dyDescent="0.3">
      <c r="A376" s="18" t="s">
        <v>967</v>
      </c>
      <c r="B376" s="22" t="s">
        <v>341</v>
      </c>
      <c r="C376" s="23"/>
      <c r="D376" s="23"/>
      <c r="E376" s="19" t="s">
        <v>968</v>
      </c>
      <c r="F376" s="20"/>
      <c r="G376" s="20"/>
      <c r="H376" s="52">
        <v>76544.429999999993</v>
      </c>
      <c r="I376" s="52">
        <v>2082.41</v>
      </c>
      <c r="J376" s="52">
        <v>37300.370000000003</v>
      </c>
      <c r="K376" s="52">
        <v>111762.39</v>
      </c>
      <c r="L376" s="53"/>
    </row>
    <row r="377" spans="1:12" x14ac:dyDescent="0.3">
      <c r="A377" s="18" t="s">
        <v>969</v>
      </c>
      <c r="B377" s="22" t="s">
        <v>341</v>
      </c>
      <c r="C377" s="23"/>
      <c r="D377" s="23"/>
      <c r="E377" s="23"/>
      <c r="F377" s="19" t="s">
        <v>968</v>
      </c>
      <c r="G377" s="20"/>
      <c r="H377" s="52">
        <v>76544.429999999993</v>
      </c>
      <c r="I377" s="52">
        <v>2082.41</v>
      </c>
      <c r="J377" s="52">
        <v>37300.370000000003</v>
      </c>
      <c r="K377" s="52">
        <v>111762.39</v>
      </c>
      <c r="L377" s="53"/>
    </row>
    <row r="378" spans="1:12" x14ac:dyDescent="0.3">
      <c r="A378" s="24" t="s">
        <v>970</v>
      </c>
      <c r="B378" s="22" t="s">
        <v>341</v>
      </c>
      <c r="C378" s="23"/>
      <c r="D378" s="23"/>
      <c r="E378" s="23"/>
      <c r="F378" s="23"/>
      <c r="G378" s="25" t="s">
        <v>971</v>
      </c>
      <c r="H378" s="54">
        <v>76429.2</v>
      </c>
      <c r="I378" s="54">
        <v>2082.41</v>
      </c>
      <c r="J378" s="54">
        <v>37300.300000000003</v>
      </c>
      <c r="K378" s="54">
        <v>111647.09</v>
      </c>
      <c r="L378" s="55">
        <f>J378-I378</f>
        <v>35217.89</v>
      </c>
    </row>
    <row r="379" spans="1:12" x14ac:dyDescent="0.3">
      <c r="A379" s="24" t="s">
        <v>972</v>
      </c>
      <c r="B379" s="22" t="s">
        <v>341</v>
      </c>
      <c r="C379" s="23"/>
      <c r="D379" s="23"/>
      <c r="E379" s="23"/>
      <c r="F379" s="23"/>
      <c r="G379" s="25" t="s">
        <v>973</v>
      </c>
      <c r="H379" s="54">
        <v>115.23</v>
      </c>
      <c r="I379" s="54">
        <v>0</v>
      </c>
      <c r="J379" s="54">
        <v>7.0000000000000007E-2</v>
      </c>
      <c r="K379" s="54">
        <v>115.3</v>
      </c>
      <c r="L379" s="55"/>
    </row>
    <row r="380" spans="1:12" x14ac:dyDescent="0.3">
      <c r="A380" s="26" t="s">
        <v>341</v>
      </c>
      <c r="B380" s="22" t="s">
        <v>341</v>
      </c>
      <c r="C380" s="23"/>
      <c r="D380" s="23"/>
      <c r="E380" s="23"/>
      <c r="F380" s="23"/>
      <c r="G380" s="27" t="s">
        <v>341</v>
      </c>
      <c r="H380" s="53"/>
      <c r="I380" s="53"/>
      <c r="J380" s="53"/>
      <c r="K380" s="53"/>
      <c r="L380" s="53"/>
    </row>
    <row r="381" spans="1:12" x14ac:dyDescent="0.3">
      <c r="A381" s="18" t="s">
        <v>980</v>
      </c>
      <c r="B381" s="22" t="s">
        <v>341</v>
      </c>
      <c r="C381" s="23"/>
      <c r="D381" s="23"/>
      <c r="E381" s="19" t="s">
        <v>981</v>
      </c>
      <c r="F381" s="20"/>
      <c r="G381" s="20"/>
      <c r="H381" s="52">
        <v>257.2</v>
      </c>
      <c r="I381" s="52">
        <v>0</v>
      </c>
      <c r="J381" s="52">
        <v>78.8</v>
      </c>
      <c r="K381" s="52">
        <v>336</v>
      </c>
      <c r="L381" s="53"/>
    </row>
    <row r="382" spans="1:12" x14ac:dyDescent="0.3">
      <c r="A382" s="18" t="s">
        <v>982</v>
      </c>
      <c r="B382" s="22" t="s">
        <v>341</v>
      </c>
      <c r="C382" s="23"/>
      <c r="D382" s="23"/>
      <c r="E382" s="23"/>
      <c r="F382" s="19" t="s">
        <v>983</v>
      </c>
      <c r="G382" s="20"/>
      <c r="H382" s="52">
        <v>257.2</v>
      </c>
      <c r="I382" s="52">
        <v>0</v>
      </c>
      <c r="J382" s="52">
        <v>78.8</v>
      </c>
      <c r="K382" s="52">
        <v>336</v>
      </c>
      <c r="L382" s="53"/>
    </row>
    <row r="383" spans="1:12" x14ac:dyDescent="0.3">
      <c r="A383" s="24" t="s">
        <v>986</v>
      </c>
      <c r="B383" s="22" t="s">
        <v>341</v>
      </c>
      <c r="C383" s="23"/>
      <c r="D383" s="23"/>
      <c r="E383" s="23"/>
      <c r="F383" s="23"/>
      <c r="G383" s="25" t="s">
        <v>987</v>
      </c>
      <c r="H383" s="54">
        <v>257.2</v>
      </c>
      <c r="I383" s="54">
        <v>0</v>
      </c>
      <c r="J383" s="54">
        <v>78.8</v>
      </c>
      <c r="K383" s="54">
        <v>336</v>
      </c>
      <c r="L383" s="55"/>
    </row>
    <row r="384" spans="1:12" x14ac:dyDescent="0.3">
      <c r="A384" s="26" t="s">
        <v>341</v>
      </c>
      <c r="B384" s="22" t="s">
        <v>341</v>
      </c>
      <c r="C384" s="23"/>
      <c r="D384" s="23"/>
      <c r="E384" s="23"/>
      <c r="F384" s="23"/>
      <c r="G384" s="27" t="s">
        <v>341</v>
      </c>
      <c r="H384" s="53"/>
      <c r="I384" s="53"/>
      <c r="J384" s="53"/>
      <c r="K384" s="53"/>
      <c r="L384" s="53"/>
    </row>
    <row r="385" spans="1:12" x14ac:dyDescent="0.3">
      <c r="A385" s="18" t="s">
        <v>988</v>
      </c>
      <c r="B385" s="22" t="s">
        <v>341</v>
      </c>
      <c r="C385" s="23"/>
      <c r="D385" s="23"/>
      <c r="E385" s="19" t="s">
        <v>944</v>
      </c>
      <c r="F385" s="20"/>
      <c r="G385" s="20"/>
      <c r="H385" s="52">
        <v>1624.42</v>
      </c>
      <c r="I385" s="52">
        <v>0</v>
      </c>
      <c r="J385" s="52">
        <v>568.23</v>
      </c>
      <c r="K385" s="52">
        <v>2192.65</v>
      </c>
      <c r="L385" s="53"/>
    </row>
    <row r="386" spans="1:12" x14ac:dyDescent="0.3">
      <c r="A386" s="18" t="s">
        <v>989</v>
      </c>
      <c r="B386" s="22" t="s">
        <v>341</v>
      </c>
      <c r="C386" s="23"/>
      <c r="D386" s="23"/>
      <c r="E386" s="23"/>
      <c r="F386" s="19" t="s">
        <v>944</v>
      </c>
      <c r="G386" s="20"/>
      <c r="H386" s="52">
        <v>1624.42</v>
      </c>
      <c r="I386" s="52">
        <v>0</v>
      </c>
      <c r="J386" s="52">
        <v>568.23</v>
      </c>
      <c r="K386" s="52">
        <v>2192.65</v>
      </c>
      <c r="L386" s="53"/>
    </row>
    <row r="387" spans="1:12" x14ac:dyDescent="0.3">
      <c r="A387" s="24" t="s">
        <v>990</v>
      </c>
      <c r="B387" s="22" t="s">
        <v>341</v>
      </c>
      <c r="C387" s="23"/>
      <c r="D387" s="23"/>
      <c r="E387" s="23"/>
      <c r="F387" s="23"/>
      <c r="G387" s="25" t="s">
        <v>949</v>
      </c>
      <c r="H387" s="54">
        <v>1624.42</v>
      </c>
      <c r="I387" s="54">
        <v>0</v>
      </c>
      <c r="J387" s="54">
        <v>568.23</v>
      </c>
      <c r="K387" s="54">
        <v>2192.65</v>
      </c>
      <c r="L387" s="55"/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371"/>
  <sheetViews>
    <sheetView topLeftCell="A123" workbookViewId="0">
      <selection activeCell="K12" sqref="K12"/>
    </sheetView>
  </sheetViews>
  <sheetFormatPr defaultRowHeight="14.4" x14ac:dyDescent="0.3"/>
  <cols>
    <col min="1" max="1" width="16" bestFit="1" customWidth="1"/>
    <col min="2" max="6" width="2.33203125" customWidth="1"/>
    <col min="7" max="7" width="51.33203125" bestFit="1" customWidth="1"/>
    <col min="8" max="8" width="15" style="57" bestFit="1" customWidth="1"/>
    <col min="9" max="9" width="14.33203125" style="57" bestFit="1" customWidth="1"/>
    <col min="10" max="10" width="13.33203125" style="57" bestFit="1" customWidth="1"/>
    <col min="11" max="11" width="14.33203125" style="57" bestFit="1" customWidth="1"/>
    <col min="12" max="12" width="12.88671875" style="57" customWidth="1"/>
    <col min="16" max="16" width="8.44140625" style="57" customWidth="1"/>
    <col min="257" max="257" width="16" bestFit="1" customWidth="1"/>
    <col min="258" max="262" width="2.33203125" customWidth="1"/>
    <col min="263" max="263" width="51.33203125" bestFit="1" customWidth="1"/>
    <col min="264" max="264" width="15" bestFit="1" customWidth="1"/>
    <col min="265" max="265" width="14.33203125" bestFit="1" customWidth="1"/>
    <col min="266" max="266" width="13.33203125" bestFit="1" customWidth="1"/>
    <col min="267" max="267" width="14.33203125" bestFit="1" customWidth="1"/>
    <col min="268" max="268" width="12.88671875" customWidth="1"/>
    <col min="272" max="272" width="8.44140625" customWidth="1"/>
    <col min="513" max="513" width="16" bestFit="1" customWidth="1"/>
    <col min="514" max="518" width="2.33203125" customWidth="1"/>
    <col min="519" max="519" width="51.33203125" bestFit="1" customWidth="1"/>
    <col min="520" max="520" width="15" bestFit="1" customWidth="1"/>
    <col min="521" max="521" width="14.33203125" bestFit="1" customWidth="1"/>
    <col min="522" max="522" width="13.33203125" bestFit="1" customWidth="1"/>
    <col min="523" max="523" width="14.33203125" bestFit="1" customWidth="1"/>
    <col min="524" max="524" width="12.88671875" customWidth="1"/>
    <col min="528" max="528" width="8.44140625" customWidth="1"/>
    <col min="769" max="769" width="16" bestFit="1" customWidth="1"/>
    <col min="770" max="774" width="2.33203125" customWidth="1"/>
    <col min="775" max="775" width="51.33203125" bestFit="1" customWidth="1"/>
    <col min="776" max="776" width="15" bestFit="1" customWidth="1"/>
    <col min="777" max="777" width="14.33203125" bestFit="1" customWidth="1"/>
    <col min="778" max="778" width="13.33203125" bestFit="1" customWidth="1"/>
    <col min="779" max="779" width="14.33203125" bestFit="1" customWidth="1"/>
    <col min="780" max="780" width="12.88671875" customWidth="1"/>
    <col min="784" max="784" width="8.44140625" customWidth="1"/>
    <col min="1025" max="1025" width="16" bestFit="1" customWidth="1"/>
    <col min="1026" max="1030" width="2.33203125" customWidth="1"/>
    <col min="1031" max="1031" width="51.33203125" bestFit="1" customWidth="1"/>
    <col min="1032" max="1032" width="15" bestFit="1" customWidth="1"/>
    <col min="1033" max="1033" width="14.33203125" bestFit="1" customWidth="1"/>
    <col min="1034" max="1034" width="13.33203125" bestFit="1" customWidth="1"/>
    <col min="1035" max="1035" width="14.33203125" bestFit="1" customWidth="1"/>
    <col min="1036" max="1036" width="12.88671875" customWidth="1"/>
    <col min="1040" max="1040" width="8.44140625" customWidth="1"/>
    <col min="1281" max="1281" width="16" bestFit="1" customWidth="1"/>
    <col min="1282" max="1286" width="2.33203125" customWidth="1"/>
    <col min="1287" max="1287" width="51.33203125" bestFit="1" customWidth="1"/>
    <col min="1288" max="1288" width="15" bestFit="1" customWidth="1"/>
    <col min="1289" max="1289" width="14.33203125" bestFit="1" customWidth="1"/>
    <col min="1290" max="1290" width="13.33203125" bestFit="1" customWidth="1"/>
    <col min="1291" max="1291" width="14.33203125" bestFit="1" customWidth="1"/>
    <col min="1292" max="1292" width="12.88671875" customWidth="1"/>
    <col min="1296" max="1296" width="8.44140625" customWidth="1"/>
    <col min="1537" max="1537" width="16" bestFit="1" customWidth="1"/>
    <col min="1538" max="1542" width="2.33203125" customWidth="1"/>
    <col min="1543" max="1543" width="51.33203125" bestFit="1" customWidth="1"/>
    <col min="1544" max="1544" width="15" bestFit="1" customWidth="1"/>
    <col min="1545" max="1545" width="14.33203125" bestFit="1" customWidth="1"/>
    <col min="1546" max="1546" width="13.33203125" bestFit="1" customWidth="1"/>
    <col min="1547" max="1547" width="14.33203125" bestFit="1" customWidth="1"/>
    <col min="1548" max="1548" width="12.88671875" customWidth="1"/>
    <col min="1552" max="1552" width="8.44140625" customWidth="1"/>
    <col min="1793" max="1793" width="16" bestFit="1" customWidth="1"/>
    <col min="1794" max="1798" width="2.33203125" customWidth="1"/>
    <col min="1799" max="1799" width="51.33203125" bestFit="1" customWidth="1"/>
    <col min="1800" max="1800" width="15" bestFit="1" customWidth="1"/>
    <col min="1801" max="1801" width="14.33203125" bestFit="1" customWidth="1"/>
    <col min="1802" max="1802" width="13.33203125" bestFit="1" customWidth="1"/>
    <col min="1803" max="1803" width="14.33203125" bestFit="1" customWidth="1"/>
    <col min="1804" max="1804" width="12.88671875" customWidth="1"/>
    <col min="1808" max="1808" width="8.44140625" customWidth="1"/>
    <col min="2049" max="2049" width="16" bestFit="1" customWidth="1"/>
    <col min="2050" max="2054" width="2.33203125" customWidth="1"/>
    <col min="2055" max="2055" width="51.33203125" bestFit="1" customWidth="1"/>
    <col min="2056" max="2056" width="15" bestFit="1" customWidth="1"/>
    <col min="2057" max="2057" width="14.33203125" bestFit="1" customWidth="1"/>
    <col min="2058" max="2058" width="13.33203125" bestFit="1" customWidth="1"/>
    <col min="2059" max="2059" width="14.33203125" bestFit="1" customWidth="1"/>
    <col min="2060" max="2060" width="12.88671875" customWidth="1"/>
    <col min="2064" max="2064" width="8.44140625" customWidth="1"/>
    <col min="2305" max="2305" width="16" bestFit="1" customWidth="1"/>
    <col min="2306" max="2310" width="2.33203125" customWidth="1"/>
    <col min="2311" max="2311" width="51.33203125" bestFit="1" customWidth="1"/>
    <col min="2312" max="2312" width="15" bestFit="1" customWidth="1"/>
    <col min="2313" max="2313" width="14.33203125" bestFit="1" customWidth="1"/>
    <col min="2314" max="2314" width="13.33203125" bestFit="1" customWidth="1"/>
    <col min="2315" max="2315" width="14.33203125" bestFit="1" customWidth="1"/>
    <col min="2316" max="2316" width="12.88671875" customWidth="1"/>
    <col min="2320" max="2320" width="8.44140625" customWidth="1"/>
    <col min="2561" max="2561" width="16" bestFit="1" customWidth="1"/>
    <col min="2562" max="2566" width="2.33203125" customWidth="1"/>
    <col min="2567" max="2567" width="51.33203125" bestFit="1" customWidth="1"/>
    <col min="2568" max="2568" width="15" bestFit="1" customWidth="1"/>
    <col min="2569" max="2569" width="14.33203125" bestFit="1" customWidth="1"/>
    <col min="2570" max="2570" width="13.33203125" bestFit="1" customWidth="1"/>
    <col min="2571" max="2571" width="14.33203125" bestFit="1" customWidth="1"/>
    <col min="2572" max="2572" width="12.88671875" customWidth="1"/>
    <col min="2576" max="2576" width="8.44140625" customWidth="1"/>
    <col min="2817" max="2817" width="16" bestFit="1" customWidth="1"/>
    <col min="2818" max="2822" width="2.33203125" customWidth="1"/>
    <col min="2823" max="2823" width="51.33203125" bestFit="1" customWidth="1"/>
    <col min="2824" max="2824" width="15" bestFit="1" customWidth="1"/>
    <col min="2825" max="2825" width="14.33203125" bestFit="1" customWidth="1"/>
    <col min="2826" max="2826" width="13.33203125" bestFit="1" customWidth="1"/>
    <col min="2827" max="2827" width="14.33203125" bestFit="1" customWidth="1"/>
    <col min="2828" max="2828" width="12.88671875" customWidth="1"/>
    <col min="2832" max="2832" width="8.44140625" customWidth="1"/>
    <col min="3073" max="3073" width="16" bestFit="1" customWidth="1"/>
    <col min="3074" max="3078" width="2.33203125" customWidth="1"/>
    <col min="3079" max="3079" width="51.33203125" bestFit="1" customWidth="1"/>
    <col min="3080" max="3080" width="15" bestFit="1" customWidth="1"/>
    <col min="3081" max="3081" width="14.33203125" bestFit="1" customWidth="1"/>
    <col min="3082" max="3082" width="13.33203125" bestFit="1" customWidth="1"/>
    <col min="3083" max="3083" width="14.33203125" bestFit="1" customWidth="1"/>
    <col min="3084" max="3084" width="12.88671875" customWidth="1"/>
    <col min="3088" max="3088" width="8.44140625" customWidth="1"/>
    <col min="3329" max="3329" width="16" bestFit="1" customWidth="1"/>
    <col min="3330" max="3334" width="2.33203125" customWidth="1"/>
    <col min="3335" max="3335" width="51.33203125" bestFit="1" customWidth="1"/>
    <col min="3336" max="3336" width="15" bestFit="1" customWidth="1"/>
    <col min="3337" max="3337" width="14.33203125" bestFit="1" customWidth="1"/>
    <col min="3338" max="3338" width="13.33203125" bestFit="1" customWidth="1"/>
    <col min="3339" max="3339" width="14.33203125" bestFit="1" customWidth="1"/>
    <col min="3340" max="3340" width="12.88671875" customWidth="1"/>
    <col min="3344" max="3344" width="8.44140625" customWidth="1"/>
    <col min="3585" max="3585" width="16" bestFit="1" customWidth="1"/>
    <col min="3586" max="3590" width="2.33203125" customWidth="1"/>
    <col min="3591" max="3591" width="51.33203125" bestFit="1" customWidth="1"/>
    <col min="3592" max="3592" width="15" bestFit="1" customWidth="1"/>
    <col min="3593" max="3593" width="14.33203125" bestFit="1" customWidth="1"/>
    <col min="3594" max="3594" width="13.33203125" bestFit="1" customWidth="1"/>
    <col min="3595" max="3595" width="14.33203125" bestFit="1" customWidth="1"/>
    <col min="3596" max="3596" width="12.88671875" customWidth="1"/>
    <col min="3600" max="3600" width="8.44140625" customWidth="1"/>
    <col min="3841" max="3841" width="16" bestFit="1" customWidth="1"/>
    <col min="3842" max="3846" width="2.33203125" customWidth="1"/>
    <col min="3847" max="3847" width="51.33203125" bestFit="1" customWidth="1"/>
    <col min="3848" max="3848" width="15" bestFit="1" customWidth="1"/>
    <col min="3849" max="3849" width="14.33203125" bestFit="1" customWidth="1"/>
    <col min="3850" max="3850" width="13.33203125" bestFit="1" customWidth="1"/>
    <col min="3851" max="3851" width="14.33203125" bestFit="1" customWidth="1"/>
    <col min="3852" max="3852" width="12.88671875" customWidth="1"/>
    <col min="3856" max="3856" width="8.44140625" customWidth="1"/>
    <col min="4097" max="4097" width="16" bestFit="1" customWidth="1"/>
    <col min="4098" max="4102" width="2.33203125" customWidth="1"/>
    <col min="4103" max="4103" width="51.33203125" bestFit="1" customWidth="1"/>
    <col min="4104" max="4104" width="15" bestFit="1" customWidth="1"/>
    <col min="4105" max="4105" width="14.33203125" bestFit="1" customWidth="1"/>
    <col min="4106" max="4106" width="13.33203125" bestFit="1" customWidth="1"/>
    <col min="4107" max="4107" width="14.33203125" bestFit="1" customWidth="1"/>
    <col min="4108" max="4108" width="12.88671875" customWidth="1"/>
    <col min="4112" max="4112" width="8.44140625" customWidth="1"/>
    <col min="4353" max="4353" width="16" bestFit="1" customWidth="1"/>
    <col min="4354" max="4358" width="2.33203125" customWidth="1"/>
    <col min="4359" max="4359" width="51.33203125" bestFit="1" customWidth="1"/>
    <col min="4360" max="4360" width="15" bestFit="1" customWidth="1"/>
    <col min="4361" max="4361" width="14.33203125" bestFit="1" customWidth="1"/>
    <col min="4362" max="4362" width="13.33203125" bestFit="1" customWidth="1"/>
    <col min="4363" max="4363" width="14.33203125" bestFit="1" customWidth="1"/>
    <col min="4364" max="4364" width="12.88671875" customWidth="1"/>
    <col min="4368" max="4368" width="8.44140625" customWidth="1"/>
    <col min="4609" max="4609" width="16" bestFit="1" customWidth="1"/>
    <col min="4610" max="4614" width="2.33203125" customWidth="1"/>
    <col min="4615" max="4615" width="51.33203125" bestFit="1" customWidth="1"/>
    <col min="4616" max="4616" width="15" bestFit="1" customWidth="1"/>
    <col min="4617" max="4617" width="14.33203125" bestFit="1" customWidth="1"/>
    <col min="4618" max="4618" width="13.33203125" bestFit="1" customWidth="1"/>
    <col min="4619" max="4619" width="14.33203125" bestFit="1" customWidth="1"/>
    <col min="4620" max="4620" width="12.88671875" customWidth="1"/>
    <col min="4624" max="4624" width="8.44140625" customWidth="1"/>
    <col min="4865" max="4865" width="16" bestFit="1" customWidth="1"/>
    <col min="4866" max="4870" width="2.33203125" customWidth="1"/>
    <col min="4871" max="4871" width="51.33203125" bestFit="1" customWidth="1"/>
    <col min="4872" max="4872" width="15" bestFit="1" customWidth="1"/>
    <col min="4873" max="4873" width="14.33203125" bestFit="1" customWidth="1"/>
    <col min="4874" max="4874" width="13.33203125" bestFit="1" customWidth="1"/>
    <col min="4875" max="4875" width="14.33203125" bestFit="1" customWidth="1"/>
    <col min="4876" max="4876" width="12.88671875" customWidth="1"/>
    <col min="4880" max="4880" width="8.44140625" customWidth="1"/>
    <col min="5121" max="5121" width="16" bestFit="1" customWidth="1"/>
    <col min="5122" max="5126" width="2.33203125" customWidth="1"/>
    <col min="5127" max="5127" width="51.33203125" bestFit="1" customWidth="1"/>
    <col min="5128" max="5128" width="15" bestFit="1" customWidth="1"/>
    <col min="5129" max="5129" width="14.33203125" bestFit="1" customWidth="1"/>
    <col min="5130" max="5130" width="13.33203125" bestFit="1" customWidth="1"/>
    <col min="5131" max="5131" width="14.33203125" bestFit="1" customWidth="1"/>
    <col min="5132" max="5132" width="12.88671875" customWidth="1"/>
    <col min="5136" max="5136" width="8.44140625" customWidth="1"/>
    <col min="5377" max="5377" width="16" bestFit="1" customWidth="1"/>
    <col min="5378" max="5382" width="2.33203125" customWidth="1"/>
    <col min="5383" max="5383" width="51.33203125" bestFit="1" customWidth="1"/>
    <col min="5384" max="5384" width="15" bestFit="1" customWidth="1"/>
    <col min="5385" max="5385" width="14.33203125" bestFit="1" customWidth="1"/>
    <col min="5386" max="5386" width="13.33203125" bestFit="1" customWidth="1"/>
    <col min="5387" max="5387" width="14.33203125" bestFit="1" customWidth="1"/>
    <col min="5388" max="5388" width="12.88671875" customWidth="1"/>
    <col min="5392" max="5392" width="8.44140625" customWidth="1"/>
    <col min="5633" max="5633" width="16" bestFit="1" customWidth="1"/>
    <col min="5634" max="5638" width="2.33203125" customWidth="1"/>
    <col min="5639" max="5639" width="51.33203125" bestFit="1" customWidth="1"/>
    <col min="5640" max="5640" width="15" bestFit="1" customWidth="1"/>
    <col min="5641" max="5641" width="14.33203125" bestFit="1" customWidth="1"/>
    <col min="5642" max="5642" width="13.33203125" bestFit="1" customWidth="1"/>
    <col min="5643" max="5643" width="14.33203125" bestFit="1" customWidth="1"/>
    <col min="5644" max="5644" width="12.88671875" customWidth="1"/>
    <col min="5648" max="5648" width="8.44140625" customWidth="1"/>
    <col min="5889" max="5889" width="16" bestFit="1" customWidth="1"/>
    <col min="5890" max="5894" width="2.33203125" customWidth="1"/>
    <col min="5895" max="5895" width="51.33203125" bestFit="1" customWidth="1"/>
    <col min="5896" max="5896" width="15" bestFit="1" customWidth="1"/>
    <col min="5897" max="5897" width="14.33203125" bestFit="1" customWidth="1"/>
    <col min="5898" max="5898" width="13.33203125" bestFit="1" customWidth="1"/>
    <col min="5899" max="5899" width="14.33203125" bestFit="1" customWidth="1"/>
    <col min="5900" max="5900" width="12.88671875" customWidth="1"/>
    <col min="5904" max="5904" width="8.44140625" customWidth="1"/>
    <col min="6145" max="6145" width="16" bestFit="1" customWidth="1"/>
    <col min="6146" max="6150" width="2.33203125" customWidth="1"/>
    <col min="6151" max="6151" width="51.33203125" bestFit="1" customWidth="1"/>
    <col min="6152" max="6152" width="15" bestFit="1" customWidth="1"/>
    <col min="6153" max="6153" width="14.33203125" bestFit="1" customWidth="1"/>
    <col min="6154" max="6154" width="13.33203125" bestFit="1" customWidth="1"/>
    <col min="6155" max="6155" width="14.33203125" bestFit="1" customWidth="1"/>
    <col min="6156" max="6156" width="12.88671875" customWidth="1"/>
    <col min="6160" max="6160" width="8.44140625" customWidth="1"/>
    <col min="6401" max="6401" width="16" bestFit="1" customWidth="1"/>
    <col min="6402" max="6406" width="2.33203125" customWidth="1"/>
    <col min="6407" max="6407" width="51.33203125" bestFit="1" customWidth="1"/>
    <col min="6408" max="6408" width="15" bestFit="1" customWidth="1"/>
    <col min="6409" max="6409" width="14.33203125" bestFit="1" customWidth="1"/>
    <col min="6410" max="6410" width="13.33203125" bestFit="1" customWidth="1"/>
    <col min="6411" max="6411" width="14.33203125" bestFit="1" customWidth="1"/>
    <col min="6412" max="6412" width="12.88671875" customWidth="1"/>
    <col min="6416" max="6416" width="8.44140625" customWidth="1"/>
    <col min="6657" max="6657" width="16" bestFit="1" customWidth="1"/>
    <col min="6658" max="6662" width="2.33203125" customWidth="1"/>
    <col min="6663" max="6663" width="51.33203125" bestFit="1" customWidth="1"/>
    <col min="6664" max="6664" width="15" bestFit="1" customWidth="1"/>
    <col min="6665" max="6665" width="14.33203125" bestFit="1" customWidth="1"/>
    <col min="6666" max="6666" width="13.33203125" bestFit="1" customWidth="1"/>
    <col min="6667" max="6667" width="14.33203125" bestFit="1" customWidth="1"/>
    <col min="6668" max="6668" width="12.88671875" customWidth="1"/>
    <col min="6672" max="6672" width="8.44140625" customWidth="1"/>
    <col min="6913" max="6913" width="16" bestFit="1" customWidth="1"/>
    <col min="6914" max="6918" width="2.33203125" customWidth="1"/>
    <col min="6919" max="6919" width="51.33203125" bestFit="1" customWidth="1"/>
    <col min="6920" max="6920" width="15" bestFit="1" customWidth="1"/>
    <col min="6921" max="6921" width="14.33203125" bestFit="1" customWidth="1"/>
    <col min="6922" max="6922" width="13.33203125" bestFit="1" customWidth="1"/>
    <col min="6923" max="6923" width="14.33203125" bestFit="1" customWidth="1"/>
    <col min="6924" max="6924" width="12.88671875" customWidth="1"/>
    <col min="6928" max="6928" width="8.44140625" customWidth="1"/>
    <col min="7169" max="7169" width="16" bestFit="1" customWidth="1"/>
    <col min="7170" max="7174" width="2.33203125" customWidth="1"/>
    <col min="7175" max="7175" width="51.33203125" bestFit="1" customWidth="1"/>
    <col min="7176" max="7176" width="15" bestFit="1" customWidth="1"/>
    <col min="7177" max="7177" width="14.33203125" bestFit="1" customWidth="1"/>
    <col min="7178" max="7178" width="13.33203125" bestFit="1" customWidth="1"/>
    <col min="7179" max="7179" width="14.33203125" bestFit="1" customWidth="1"/>
    <col min="7180" max="7180" width="12.88671875" customWidth="1"/>
    <col min="7184" max="7184" width="8.44140625" customWidth="1"/>
    <col min="7425" max="7425" width="16" bestFit="1" customWidth="1"/>
    <col min="7426" max="7430" width="2.33203125" customWidth="1"/>
    <col min="7431" max="7431" width="51.33203125" bestFit="1" customWidth="1"/>
    <col min="7432" max="7432" width="15" bestFit="1" customWidth="1"/>
    <col min="7433" max="7433" width="14.33203125" bestFit="1" customWidth="1"/>
    <col min="7434" max="7434" width="13.33203125" bestFit="1" customWidth="1"/>
    <col min="7435" max="7435" width="14.33203125" bestFit="1" customWidth="1"/>
    <col min="7436" max="7436" width="12.88671875" customWidth="1"/>
    <col min="7440" max="7440" width="8.44140625" customWidth="1"/>
    <col min="7681" max="7681" width="16" bestFit="1" customWidth="1"/>
    <col min="7682" max="7686" width="2.33203125" customWidth="1"/>
    <col min="7687" max="7687" width="51.33203125" bestFit="1" customWidth="1"/>
    <col min="7688" max="7688" width="15" bestFit="1" customWidth="1"/>
    <col min="7689" max="7689" width="14.33203125" bestFit="1" customWidth="1"/>
    <col min="7690" max="7690" width="13.33203125" bestFit="1" customWidth="1"/>
    <col min="7691" max="7691" width="14.33203125" bestFit="1" customWidth="1"/>
    <col min="7692" max="7692" width="12.88671875" customWidth="1"/>
    <col min="7696" max="7696" width="8.44140625" customWidth="1"/>
    <col min="7937" max="7937" width="16" bestFit="1" customWidth="1"/>
    <col min="7938" max="7942" width="2.33203125" customWidth="1"/>
    <col min="7943" max="7943" width="51.33203125" bestFit="1" customWidth="1"/>
    <col min="7944" max="7944" width="15" bestFit="1" customWidth="1"/>
    <col min="7945" max="7945" width="14.33203125" bestFit="1" customWidth="1"/>
    <col min="7946" max="7946" width="13.33203125" bestFit="1" customWidth="1"/>
    <col min="7947" max="7947" width="14.33203125" bestFit="1" customWidth="1"/>
    <col min="7948" max="7948" width="12.88671875" customWidth="1"/>
    <col min="7952" max="7952" width="8.44140625" customWidth="1"/>
    <col min="8193" max="8193" width="16" bestFit="1" customWidth="1"/>
    <col min="8194" max="8198" width="2.33203125" customWidth="1"/>
    <col min="8199" max="8199" width="51.33203125" bestFit="1" customWidth="1"/>
    <col min="8200" max="8200" width="15" bestFit="1" customWidth="1"/>
    <col min="8201" max="8201" width="14.33203125" bestFit="1" customWidth="1"/>
    <col min="8202" max="8202" width="13.33203125" bestFit="1" customWidth="1"/>
    <col min="8203" max="8203" width="14.33203125" bestFit="1" customWidth="1"/>
    <col min="8204" max="8204" width="12.88671875" customWidth="1"/>
    <col min="8208" max="8208" width="8.44140625" customWidth="1"/>
    <col min="8449" max="8449" width="16" bestFit="1" customWidth="1"/>
    <col min="8450" max="8454" width="2.33203125" customWidth="1"/>
    <col min="8455" max="8455" width="51.33203125" bestFit="1" customWidth="1"/>
    <col min="8456" max="8456" width="15" bestFit="1" customWidth="1"/>
    <col min="8457" max="8457" width="14.33203125" bestFit="1" customWidth="1"/>
    <col min="8458" max="8458" width="13.33203125" bestFit="1" customWidth="1"/>
    <col min="8459" max="8459" width="14.33203125" bestFit="1" customWidth="1"/>
    <col min="8460" max="8460" width="12.88671875" customWidth="1"/>
    <col min="8464" max="8464" width="8.44140625" customWidth="1"/>
    <col min="8705" max="8705" width="16" bestFit="1" customWidth="1"/>
    <col min="8706" max="8710" width="2.33203125" customWidth="1"/>
    <col min="8711" max="8711" width="51.33203125" bestFit="1" customWidth="1"/>
    <col min="8712" max="8712" width="15" bestFit="1" customWidth="1"/>
    <col min="8713" max="8713" width="14.33203125" bestFit="1" customWidth="1"/>
    <col min="8714" max="8714" width="13.33203125" bestFit="1" customWidth="1"/>
    <col min="8715" max="8715" width="14.33203125" bestFit="1" customWidth="1"/>
    <col min="8716" max="8716" width="12.88671875" customWidth="1"/>
    <col min="8720" max="8720" width="8.44140625" customWidth="1"/>
    <col min="8961" max="8961" width="16" bestFit="1" customWidth="1"/>
    <col min="8962" max="8966" width="2.33203125" customWidth="1"/>
    <col min="8967" max="8967" width="51.33203125" bestFit="1" customWidth="1"/>
    <col min="8968" max="8968" width="15" bestFit="1" customWidth="1"/>
    <col min="8969" max="8969" width="14.33203125" bestFit="1" customWidth="1"/>
    <col min="8970" max="8970" width="13.33203125" bestFit="1" customWidth="1"/>
    <col min="8971" max="8971" width="14.33203125" bestFit="1" customWidth="1"/>
    <col min="8972" max="8972" width="12.88671875" customWidth="1"/>
    <col min="8976" max="8976" width="8.44140625" customWidth="1"/>
    <col min="9217" max="9217" width="16" bestFit="1" customWidth="1"/>
    <col min="9218" max="9222" width="2.33203125" customWidth="1"/>
    <col min="9223" max="9223" width="51.33203125" bestFit="1" customWidth="1"/>
    <col min="9224" max="9224" width="15" bestFit="1" customWidth="1"/>
    <col min="9225" max="9225" width="14.33203125" bestFit="1" customWidth="1"/>
    <col min="9226" max="9226" width="13.33203125" bestFit="1" customWidth="1"/>
    <col min="9227" max="9227" width="14.33203125" bestFit="1" customWidth="1"/>
    <col min="9228" max="9228" width="12.88671875" customWidth="1"/>
    <col min="9232" max="9232" width="8.44140625" customWidth="1"/>
    <col min="9473" max="9473" width="16" bestFit="1" customWidth="1"/>
    <col min="9474" max="9478" width="2.33203125" customWidth="1"/>
    <col min="9479" max="9479" width="51.33203125" bestFit="1" customWidth="1"/>
    <col min="9480" max="9480" width="15" bestFit="1" customWidth="1"/>
    <col min="9481" max="9481" width="14.33203125" bestFit="1" customWidth="1"/>
    <col min="9482" max="9482" width="13.33203125" bestFit="1" customWidth="1"/>
    <col min="9483" max="9483" width="14.33203125" bestFit="1" customWidth="1"/>
    <col min="9484" max="9484" width="12.88671875" customWidth="1"/>
    <col min="9488" max="9488" width="8.44140625" customWidth="1"/>
    <col min="9729" max="9729" width="16" bestFit="1" customWidth="1"/>
    <col min="9730" max="9734" width="2.33203125" customWidth="1"/>
    <col min="9735" max="9735" width="51.33203125" bestFit="1" customWidth="1"/>
    <col min="9736" max="9736" width="15" bestFit="1" customWidth="1"/>
    <col min="9737" max="9737" width="14.33203125" bestFit="1" customWidth="1"/>
    <col min="9738" max="9738" width="13.33203125" bestFit="1" customWidth="1"/>
    <col min="9739" max="9739" width="14.33203125" bestFit="1" customWidth="1"/>
    <col min="9740" max="9740" width="12.88671875" customWidth="1"/>
    <col min="9744" max="9744" width="8.44140625" customWidth="1"/>
    <col min="9985" max="9985" width="16" bestFit="1" customWidth="1"/>
    <col min="9986" max="9990" width="2.33203125" customWidth="1"/>
    <col min="9991" max="9991" width="51.33203125" bestFit="1" customWidth="1"/>
    <col min="9992" max="9992" width="15" bestFit="1" customWidth="1"/>
    <col min="9993" max="9993" width="14.33203125" bestFit="1" customWidth="1"/>
    <col min="9994" max="9994" width="13.33203125" bestFit="1" customWidth="1"/>
    <col min="9995" max="9995" width="14.33203125" bestFit="1" customWidth="1"/>
    <col min="9996" max="9996" width="12.88671875" customWidth="1"/>
    <col min="10000" max="10000" width="8.44140625" customWidth="1"/>
    <col min="10241" max="10241" width="16" bestFit="1" customWidth="1"/>
    <col min="10242" max="10246" width="2.33203125" customWidth="1"/>
    <col min="10247" max="10247" width="51.33203125" bestFit="1" customWidth="1"/>
    <col min="10248" max="10248" width="15" bestFit="1" customWidth="1"/>
    <col min="10249" max="10249" width="14.33203125" bestFit="1" customWidth="1"/>
    <col min="10250" max="10250" width="13.33203125" bestFit="1" customWidth="1"/>
    <col min="10251" max="10251" width="14.33203125" bestFit="1" customWidth="1"/>
    <col min="10252" max="10252" width="12.88671875" customWidth="1"/>
    <col min="10256" max="10256" width="8.44140625" customWidth="1"/>
    <col min="10497" max="10497" width="16" bestFit="1" customWidth="1"/>
    <col min="10498" max="10502" width="2.33203125" customWidth="1"/>
    <col min="10503" max="10503" width="51.33203125" bestFit="1" customWidth="1"/>
    <col min="10504" max="10504" width="15" bestFit="1" customWidth="1"/>
    <col min="10505" max="10505" width="14.33203125" bestFit="1" customWidth="1"/>
    <col min="10506" max="10506" width="13.33203125" bestFit="1" customWidth="1"/>
    <col min="10507" max="10507" width="14.33203125" bestFit="1" customWidth="1"/>
    <col min="10508" max="10508" width="12.88671875" customWidth="1"/>
    <col min="10512" max="10512" width="8.44140625" customWidth="1"/>
    <col min="10753" max="10753" width="16" bestFit="1" customWidth="1"/>
    <col min="10754" max="10758" width="2.33203125" customWidth="1"/>
    <col min="10759" max="10759" width="51.33203125" bestFit="1" customWidth="1"/>
    <col min="10760" max="10760" width="15" bestFit="1" customWidth="1"/>
    <col min="10761" max="10761" width="14.33203125" bestFit="1" customWidth="1"/>
    <col min="10762" max="10762" width="13.33203125" bestFit="1" customWidth="1"/>
    <col min="10763" max="10763" width="14.33203125" bestFit="1" customWidth="1"/>
    <col min="10764" max="10764" width="12.88671875" customWidth="1"/>
    <col min="10768" max="10768" width="8.44140625" customWidth="1"/>
    <col min="11009" max="11009" width="16" bestFit="1" customWidth="1"/>
    <col min="11010" max="11014" width="2.33203125" customWidth="1"/>
    <col min="11015" max="11015" width="51.33203125" bestFit="1" customWidth="1"/>
    <col min="11016" max="11016" width="15" bestFit="1" customWidth="1"/>
    <col min="11017" max="11017" width="14.33203125" bestFit="1" customWidth="1"/>
    <col min="11018" max="11018" width="13.33203125" bestFit="1" customWidth="1"/>
    <col min="11019" max="11019" width="14.33203125" bestFit="1" customWidth="1"/>
    <col min="11020" max="11020" width="12.88671875" customWidth="1"/>
    <col min="11024" max="11024" width="8.44140625" customWidth="1"/>
    <col min="11265" max="11265" width="16" bestFit="1" customWidth="1"/>
    <col min="11266" max="11270" width="2.33203125" customWidth="1"/>
    <col min="11271" max="11271" width="51.33203125" bestFit="1" customWidth="1"/>
    <col min="11272" max="11272" width="15" bestFit="1" customWidth="1"/>
    <col min="11273" max="11273" width="14.33203125" bestFit="1" customWidth="1"/>
    <col min="11274" max="11274" width="13.33203125" bestFit="1" customWidth="1"/>
    <col min="11275" max="11275" width="14.33203125" bestFit="1" customWidth="1"/>
    <col min="11276" max="11276" width="12.88671875" customWidth="1"/>
    <col min="11280" max="11280" width="8.44140625" customWidth="1"/>
    <col min="11521" max="11521" width="16" bestFit="1" customWidth="1"/>
    <col min="11522" max="11526" width="2.33203125" customWidth="1"/>
    <col min="11527" max="11527" width="51.33203125" bestFit="1" customWidth="1"/>
    <col min="11528" max="11528" width="15" bestFit="1" customWidth="1"/>
    <col min="11529" max="11529" width="14.33203125" bestFit="1" customWidth="1"/>
    <col min="11530" max="11530" width="13.33203125" bestFit="1" customWidth="1"/>
    <col min="11531" max="11531" width="14.33203125" bestFit="1" customWidth="1"/>
    <col min="11532" max="11532" width="12.88671875" customWidth="1"/>
    <col min="11536" max="11536" width="8.44140625" customWidth="1"/>
    <col min="11777" max="11777" width="16" bestFit="1" customWidth="1"/>
    <col min="11778" max="11782" width="2.33203125" customWidth="1"/>
    <col min="11783" max="11783" width="51.33203125" bestFit="1" customWidth="1"/>
    <col min="11784" max="11784" width="15" bestFit="1" customWidth="1"/>
    <col min="11785" max="11785" width="14.33203125" bestFit="1" customWidth="1"/>
    <col min="11786" max="11786" width="13.33203125" bestFit="1" customWidth="1"/>
    <col min="11787" max="11787" width="14.33203125" bestFit="1" customWidth="1"/>
    <col min="11788" max="11788" width="12.88671875" customWidth="1"/>
    <col min="11792" max="11792" width="8.44140625" customWidth="1"/>
    <col min="12033" max="12033" width="16" bestFit="1" customWidth="1"/>
    <col min="12034" max="12038" width="2.33203125" customWidth="1"/>
    <col min="12039" max="12039" width="51.33203125" bestFit="1" customWidth="1"/>
    <col min="12040" max="12040" width="15" bestFit="1" customWidth="1"/>
    <col min="12041" max="12041" width="14.33203125" bestFit="1" customWidth="1"/>
    <col min="12042" max="12042" width="13.33203125" bestFit="1" customWidth="1"/>
    <col min="12043" max="12043" width="14.33203125" bestFit="1" customWidth="1"/>
    <col min="12044" max="12044" width="12.88671875" customWidth="1"/>
    <col min="12048" max="12048" width="8.44140625" customWidth="1"/>
    <col min="12289" max="12289" width="16" bestFit="1" customWidth="1"/>
    <col min="12290" max="12294" width="2.33203125" customWidth="1"/>
    <col min="12295" max="12295" width="51.33203125" bestFit="1" customWidth="1"/>
    <col min="12296" max="12296" width="15" bestFit="1" customWidth="1"/>
    <col min="12297" max="12297" width="14.33203125" bestFit="1" customWidth="1"/>
    <col min="12298" max="12298" width="13.33203125" bestFit="1" customWidth="1"/>
    <col min="12299" max="12299" width="14.33203125" bestFit="1" customWidth="1"/>
    <col min="12300" max="12300" width="12.88671875" customWidth="1"/>
    <col min="12304" max="12304" width="8.44140625" customWidth="1"/>
    <col min="12545" max="12545" width="16" bestFit="1" customWidth="1"/>
    <col min="12546" max="12550" width="2.33203125" customWidth="1"/>
    <col min="12551" max="12551" width="51.33203125" bestFit="1" customWidth="1"/>
    <col min="12552" max="12552" width="15" bestFit="1" customWidth="1"/>
    <col min="12553" max="12553" width="14.33203125" bestFit="1" customWidth="1"/>
    <col min="12554" max="12554" width="13.33203125" bestFit="1" customWidth="1"/>
    <col min="12555" max="12555" width="14.33203125" bestFit="1" customWidth="1"/>
    <col min="12556" max="12556" width="12.88671875" customWidth="1"/>
    <col min="12560" max="12560" width="8.44140625" customWidth="1"/>
    <col min="12801" max="12801" width="16" bestFit="1" customWidth="1"/>
    <col min="12802" max="12806" width="2.33203125" customWidth="1"/>
    <col min="12807" max="12807" width="51.33203125" bestFit="1" customWidth="1"/>
    <col min="12808" max="12808" width="15" bestFit="1" customWidth="1"/>
    <col min="12809" max="12809" width="14.33203125" bestFit="1" customWidth="1"/>
    <col min="12810" max="12810" width="13.33203125" bestFit="1" customWidth="1"/>
    <col min="12811" max="12811" width="14.33203125" bestFit="1" customWidth="1"/>
    <col min="12812" max="12812" width="12.88671875" customWidth="1"/>
    <col min="12816" max="12816" width="8.44140625" customWidth="1"/>
    <col min="13057" max="13057" width="16" bestFit="1" customWidth="1"/>
    <col min="13058" max="13062" width="2.33203125" customWidth="1"/>
    <col min="13063" max="13063" width="51.33203125" bestFit="1" customWidth="1"/>
    <col min="13064" max="13064" width="15" bestFit="1" customWidth="1"/>
    <col min="13065" max="13065" width="14.33203125" bestFit="1" customWidth="1"/>
    <col min="13066" max="13066" width="13.33203125" bestFit="1" customWidth="1"/>
    <col min="13067" max="13067" width="14.33203125" bestFit="1" customWidth="1"/>
    <col min="13068" max="13068" width="12.88671875" customWidth="1"/>
    <col min="13072" max="13072" width="8.44140625" customWidth="1"/>
    <col min="13313" max="13313" width="16" bestFit="1" customWidth="1"/>
    <col min="13314" max="13318" width="2.33203125" customWidth="1"/>
    <col min="13319" max="13319" width="51.33203125" bestFit="1" customWidth="1"/>
    <col min="13320" max="13320" width="15" bestFit="1" customWidth="1"/>
    <col min="13321" max="13321" width="14.33203125" bestFit="1" customWidth="1"/>
    <col min="13322" max="13322" width="13.33203125" bestFit="1" customWidth="1"/>
    <col min="13323" max="13323" width="14.33203125" bestFit="1" customWidth="1"/>
    <col min="13324" max="13324" width="12.88671875" customWidth="1"/>
    <col min="13328" max="13328" width="8.44140625" customWidth="1"/>
    <col min="13569" max="13569" width="16" bestFit="1" customWidth="1"/>
    <col min="13570" max="13574" width="2.33203125" customWidth="1"/>
    <col min="13575" max="13575" width="51.33203125" bestFit="1" customWidth="1"/>
    <col min="13576" max="13576" width="15" bestFit="1" customWidth="1"/>
    <col min="13577" max="13577" width="14.33203125" bestFit="1" customWidth="1"/>
    <col min="13578" max="13578" width="13.33203125" bestFit="1" customWidth="1"/>
    <col min="13579" max="13579" width="14.33203125" bestFit="1" customWidth="1"/>
    <col min="13580" max="13580" width="12.88671875" customWidth="1"/>
    <col min="13584" max="13584" width="8.44140625" customWidth="1"/>
    <col min="13825" max="13825" width="16" bestFit="1" customWidth="1"/>
    <col min="13826" max="13830" width="2.33203125" customWidth="1"/>
    <col min="13831" max="13831" width="51.33203125" bestFit="1" customWidth="1"/>
    <col min="13832" max="13832" width="15" bestFit="1" customWidth="1"/>
    <col min="13833" max="13833" width="14.33203125" bestFit="1" customWidth="1"/>
    <col min="13834" max="13834" width="13.33203125" bestFit="1" customWidth="1"/>
    <col min="13835" max="13835" width="14.33203125" bestFit="1" customWidth="1"/>
    <col min="13836" max="13836" width="12.88671875" customWidth="1"/>
    <col min="13840" max="13840" width="8.44140625" customWidth="1"/>
    <col min="14081" max="14081" width="16" bestFit="1" customWidth="1"/>
    <col min="14082" max="14086" width="2.33203125" customWidth="1"/>
    <col min="14087" max="14087" width="51.33203125" bestFit="1" customWidth="1"/>
    <col min="14088" max="14088" width="15" bestFit="1" customWidth="1"/>
    <col min="14089" max="14089" width="14.33203125" bestFit="1" customWidth="1"/>
    <col min="14090" max="14090" width="13.33203125" bestFit="1" customWidth="1"/>
    <col min="14091" max="14091" width="14.33203125" bestFit="1" customWidth="1"/>
    <col min="14092" max="14092" width="12.88671875" customWidth="1"/>
    <col min="14096" max="14096" width="8.44140625" customWidth="1"/>
    <col min="14337" max="14337" width="16" bestFit="1" customWidth="1"/>
    <col min="14338" max="14342" width="2.33203125" customWidth="1"/>
    <col min="14343" max="14343" width="51.33203125" bestFit="1" customWidth="1"/>
    <col min="14344" max="14344" width="15" bestFit="1" customWidth="1"/>
    <col min="14345" max="14345" width="14.33203125" bestFit="1" customWidth="1"/>
    <col min="14346" max="14346" width="13.33203125" bestFit="1" customWidth="1"/>
    <col min="14347" max="14347" width="14.33203125" bestFit="1" customWidth="1"/>
    <col min="14348" max="14348" width="12.88671875" customWidth="1"/>
    <col min="14352" max="14352" width="8.44140625" customWidth="1"/>
    <col min="14593" max="14593" width="16" bestFit="1" customWidth="1"/>
    <col min="14594" max="14598" width="2.33203125" customWidth="1"/>
    <col min="14599" max="14599" width="51.33203125" bestFit="1" customWidth="1"/>
    <col min="14600" max="14600" width="15" bestFit="1" customWidth="1"/>
    <col min="14601" max="14601" width="14.33203125" bestFit="1" customWidth="1"/>
    <col min="14602" max="14602" width="13.33203125" bestFit="1" customWidth="1"/>
    <col min="14603" max="14603" width="14.33203125" bestFit="1" customWidth="1"/>
    <col min="14604" max="14604" width="12.88671875" customWidth="1"/>
    <col min="14608" max="14608" width="8.44140625" customWidth="1"/>
    <col min="14849" max="14849" width="16" bestFit="1" customWidth="1"/>
    <col min="14850" max="14854" width="2.33203125" customWidth="1"/>
    <col min="14855" max="14855" width="51.33203125" bestFit="1" customWidth="1"/>
    <col min="14856" max="14856" width="15" bestFit="1" customWidth="1"/>
    <col min="14857" max="14857" width="14.33203125" bestFit="1" customWidth="1"/>
    <col min="14858" max="14858" width="13.33203125" bestFit="1" customWidth="1"/>
    <col min="14859" max="14859" width="14.33203125" bestFit="1" customWidth="1"/>
    <col min="14860" max="14860" width="12.88671875" customWidth="1"/>
    <col min="14864" max="14864" width="8.44140625" customWidth="1"/>
    <col min="15105" max="15105" width="16" bestFit="1" customWidth="1"/>
    <col min="15106" max="15110" width="2.33203125" customWidth="1"/>
    <col min="15111" max="15111" width="51.33203125" bestFit="1" customWidth="1"/>
    <col min="15112" max="15112" width="15" bestFit="1" customWidth="1"/>
    <col min="15113" max="15113" width="14.33203125" bestFit="1" customWidth="1"/>
    <col min="15114" max="15114" width="13.33203125" bestFit="1" customWidth="1"/>
    <col min="15115" max="15115" width="14.33203125" bestFit="1" customWidth="1"/>
    <col min="15116" max="15116" width="12.88671875" customWidth="1"/>
    <col min="15120" max="15120" width="8.44140625" customWidth="1"/>
    <col min="15361" max="15361" width="16" bestFit="1" customWidth="1"/>
    <col min="15362" max="15366" width="2.33203125" customWidth="1"/>
    <col min="15367" max="15367" width="51.33203125" bestFit="1" customWidth="1"/>
    <col min="15368" max="15368" width="15" bestFit="1" customWidth="1"/>
    <col min="15369" max="15369" width="14.33203125" bestFit="1" customWidth="1"/>
    <col min="15370" max="15370" width="13.33203125" bestFit="1" customWidth="1"/>
    <col min="15371" max="15371" width="14.33203125" bestFit="1" customWidth="1"/>
    <col min="15372" max="15372" width="12.88671875" customWidth="1"/>
    <col min="15376" max="15376" width="8.44140625" customWidth="1"/>
    <col min="15617" max="15617" width="16" bestFit="1" customWidth="1"/>
    <col min="15618" max="15622" width="2.33203125" customWidth="1"/>
    <col min="15623" max="15623" width="51.33203125" bestFit="1" customWidth="1"/>
    <col min="15624" max="15624" width="15" bestFit="1" customWidth="1"/>
    <col min="15625" max="15625" width="14.33203125" bestFit="1" customWidth="1"/>
    <col min="15626" max="15626" width="13.33203125" bestFit="1" customWidth="1"/>
    <col min="15627" max="15627" width="14.33203125" bestFit="1" customWidth="1"/>
    <col min="15628" max="15628" width="12.88671875" customWidth="1"/>
    <col min="15632" max="15632" width="8.44140625" customWidth="1"/>
    <col min="15873" max="15873" width="16" bestFit="1" customWidth="1"/>
    <col min="15874" max="15878" width="2.33203125" customWidth="1"/>
    <col min="15879" max="15879" width="51.33203125" bestFit="1" customWidth="1"/>
    <col min="15880" max="15880" width="15" bestFit="1" customWidth="1"/>
    <col min="15881" max="15881" width="14.33203125" bestFit="1" customWidth="1"/>
    <col min="15882" max="15882" width="13.33203125" bestFit="1" customWidth="1"/>
    <col min="15883" max="15883" width="14.33203125" bestFit="1" customWidth="1"/>
    <col min="15884" max="15884" width="12.88671875" customWidth="1"/>
    <col min="15888" max="15888" width="8.44140625" customWidth="1"/>
    <col min="16129" max="16129" width="16" bestFit="1" customWidth="1"/>
    <col min="16130" max="16134" width="2.33203125" customWidth="1"/>
    <col min="16135" max="16135" width="51.33203125" bestFit="1" customWidth="1"/>
    <col min="16136" max="16136" width="15" bestFit="1" customWidth="1"/>
    <col min="16137" max="16137" width="14.33203125" bestFit="1" customWidth="1"/>
    <col min="16138" max="16138" width="13.33203125" bestFit="1" customWidth="1"/>
    <col min="16139" max="16139" width="14.33203125" bestFit="1" customWidth="1"/>
    <col min="16140" max="16140" width="12.88671875" customWidth="1"/>
    <col min="16144" max="16144" width="8.44140625" customWidth="1"/>
  </cols>
  <sheetData>
    <row r="1" spans="1:12" x14ac:dyDescent="0.3">
      <c r="A1" s="15" t="s">
        <v>332</v>
      </c>
      <c r="B1" s="16" t="s">
        <v>333</v>
      </c>
      <c r="C1" s="17"/>
      <c r="D1" s="17"/>
      <c r="E1" s="17"/>
      <c r="F1" s="17"/>
      <c r="G1" s="17"/>
      <c r="H1" s="52" t="s">
        <v>334</v>
      </c>
      <c r="I1" s="52" t="s">
        <v>335</v>
      </c>
      <c r="J1" s="52" t="s">
        <v>336</v>
      </c>
      <c r="K1" s="52" t="s">
        <v>337</v>
      </c>
      <c r="L1" s="53"/>
    </row>
    <row r="2" spans="1:12" x14ac:dyDescent="0.3">
      <c r="A2" s="18" t="s">
        <v>28</v>
      </c>
      <c r="B2" s="19" t="s">
        <v>339</v>
      </c>
      <c r="C2" s="20"/>
      <c r="D2" s="20"/>
      <c r="E2" s="20"/>
      <c r="F2" s="20"/>
      <c r="G2" s="20"/>
      <c r="H2" s="52">
        <v>13221983.890000001</v>
      </c>
      <c r="I2" s="52">
        <v>11284114.23</v>
      </c>
      <c r="J2" s="52">
        <v>8704554.9000000004</v>
      </c>
      <c r="K2" s="52">
        <v>15801543.220000001</v>
      </c>
      <c r="L2" s="53"/>
    </row>
    <row r="3" spans="1:12" x14ac:dyDescent="0.3">
      <c r="A3" s="18" t="s">
        <v>340</v>
      </c>
      <c r="B3" s="21" t="s">
        <v>341</v>
      </c>
      <c r="C3" s="19" t="s">
        <v>342</v>
      </c>
      <c r="D3" s="20"/>
      <c r="E3" s="20"/>
      <c r="F3" s="20"/>
      <c r="G3" s="20"/>
      <c r="H3" s="52">
        <v>12002397.380000001</v>
      </c>
      <c r="I3" s="52">
        <v>11065546.76</v>
      </c>
      <c r="J3" s="52">
        <v>8647885.1799999997</v>
      </c>
      <c r="K3" s="52">
        <v>14420058.960000001</v>
      </c>
      <c r="L3" s="53"/>
    </row>
    <row r="4" spans="1:12" x14ac:dyDescent="0.3">
      <c r="A4" s="18" t="s">
        <v>343</v>
      </c>
      <c r="B4" s="22" t="s">
        <v>341</v>
      </c>
      <c r="C4" s="23"/>
      <c r="D4" s="19" t="s">
        <v>344</v>
      </c>
      <c r="E4" s="20"/>
      <c r="F4" s="20"/>
      <c r="G4" s="20"/>
      <c r="H4" s="52">
        <v>11938217.98</v>
      </c>
      <c r="I4" s="52">
        <v>10822978.029999999</v>
      </c>
      <c r="J4" s="52">
        <v>8398206.6699999999</v>
      </c>
      <c r="K4" s="52">
        <v>14362989.34</v>
      </c>
      <c r="L4" s="53"/>
    </row>
    <row r="5" spans="1:12" x14ac:dyDescent="0.3">
      <c r="A5" s="18" t="s">
        <v>345</v>
      </c>
      <c r="B5" s="22" t="s">
        <v>341</v>
      </c>
      <c r="C5" s="23"/>
      <c r="D5" s="23"/>
      <c r="E5" s="19" t="s">
        <v>344</v>
      </c>
      <c r="F5" s="20"/>
      <c r="G5" s="20"/>
      <c r="H5" s="52">
        <v>11938217.98</v>
      </c>
      <c r="I5" s="52">
        <v>10822978.029999999</v>
      </c>
      <c r="J5" s="52">
        <v>8398206.6699999999</v>
      </c>
      <c r="K5" s="52">
        <v>14362989.34</v>
      </c>
      <c r="L5" s="53"/>
    </row>
    <row r="6" spans="1:12" x14ac:dyDescent="0.3">
      <c r="A6" s="18" t="s">
        <v>346</v>
      </c>
      <c r="B6" s="22" t="s">
        <v>341</v>
      </c>
      <c r="C6" s="23"/>
      <c r="D6" s="23"/>
      <c r="E6" s="23"/>
      <c r="F6" s="19" t="s">
        <v>347</v>
      </c>
      <c r="G6" s="20"/>
      <c r="H6" s="52">
        <v>3000</v>
      </c>
      <c r="I6" s="52">
        <v>5386.89</v>
      </c>
      <c r="J6" s="52">
        <v>5386.89</v>
      </c>
      <c r="K6" s="52">
        <v>3000</v>
      </c>
      <c r="L6" s="53"/>
    </row>
    <row r="7" spans="1:12" x14ac:dyDescent="0.3">
      <c r="A7" s="24" t="s">
        <v>348</v>
      </c>
      <c r="B7" s="22" t="s">
        <v>341</v>
      </c>
      <c r="C7" s="23"/>
      <c r="D7" s="23"/>
      <c r="E7" s="23"/>
      <c r="F7" s="23"/>
      <c r="G7" s="25" t="s">
        <v>349</v>
      </c>
      <c r="H7" s="54">
        <v>3000</v>
      </c>
      <c r="I7" s="54">
        <v>5386.89</v>
      </c>
      <c r="J7" s="54">
        <v>5386.89</v>
      </c>
      <c r="K7" s="54">
        <v>3000</v>
      </c>
      <c r="L7" s="55"/>
    </row>
    <row r="8" spans="1:12" x14ac:dyDescent="0.3">
      <c r="A8" s="26" t="s">
        <v>341</v>
      </c>
      <c r="B8" s="22" t="s">
        <v>341</v>
      </c>
      <c r="C8" s="23"/>
      <c r="D8" s="23"/>
      <c r="E8" s="23"/>
      <c r="F8" s="23"/>
      <c r="G8" s="27" t="s">
        <v>341</v>
      </c>
      <c r="H8" s="53"/>
      <c r="I8" s="53"/>
      <c r="J8" s="53"/>
      <c r="K8" s="53"/>
      <c r="L8" s="53"/>
    </row>
    <row r="9" spans="1:12" x14ac:dyDescent="0.3">
      <c r="A9" s="18" t="s">
        <v>350</v>
      </c>
      <c r="B9" s="22" t="s">
        <v>341</v>
      </c>
      <c r="C9" s="23"/>
      <c r="D9" s="23"/>
      <c r="E9" s="23"/>
      <c r="F9" s="19" t="s">
        <v>351</v>
      </c>
      <c r="G9" s="20"/>
      <c r="H9" s="52">
        <v>0</v>
      </c>
      <c r="I9" s="52">
        <v>6677050.5899999999</v>
      </c>
      <c r="J9" s="52">
        <v>6677050.5899999999</v>
      </c>
      <c r="K9" s="52">
        <v>0</v>
      </c>
      <c r="L9" s="53"/>
    </row>
    <row r="10" spans="1:12" x14ac:dyDescent="0.3">
      <c r="A10" s="24" t="s">
        <v>352</v>
      </c>
      <c r="B10" s="22" t="s">
        <v>341</v>
      </c>
      <c r="C10" s="23"/>
      <c r="D10" s="23"/>
      <c r="E10" s="23"/>
      <c r="F10" s="23"/>
      <c r="G10" s="25" t="s">
        <v>353</v>
      </c>
      <c r="H10" s="54">
        <v>0</v>
      </c>
      <c r="I10" s="54">
        <v>6677050.5899999999</v>
      </c>
      <c r="J10" s="54">
        <v>6677050.5899999999</v>
      </c>
      <c r="K10" s="54">
        <v>0</v>
      </c>
      <c r="L10" s="55"/>
    </row>
    <row r="11" spans="1:12" x14ac:dyDescent="0.3">
      <c r="A11" s="26" t="s">
        <v>341</v>
      </c>
      <c r="B11" s="22" t="s">
        <v>341</v>
      </c>
      <c r="C11" s="23"/>
      <c r="D11" s="23"/>
      <c r="E11" s="23"/>
      <c r="F11" s="23"/>
      <c r="G11" s="27" t="s">
        <v>341</v>
      </c>
      <c r="H11" s="53"/>
      <c r="I11" s="53"/>
      <c r="J11" s="53"/>
      <c r="K11" s="53"/>
      <c r="L11" s="53"/>
    </row>
    <row r="12" spans="1:12" x14ac:dyDescent="0.3">
      <c r="A12" s="18" t="s">
        <v>360</v>
      </c>
      <c r="B12" s="22" t="s">
        <v>341</v>
      </c>
      <c r="C12" s="23"/>
      <c r="D12" s="23"/>
      <c r="E12" s="23"/>
      <c r="F12" s="19" t="s">
        <v>361</v>
      </c>
      <c r="G12" s="20"/>
      <c r="H12" s="52">
        <v>11935217.98</v>
      </c>
      <c r="I12" s="52">
        <v>4140257.3</v>
      </c>
      <c r="J12" s="52">
        <v>1715485.94</v>
      </c>
      <c r="K12" s="52">
        <v>14359989.34</v>
      </c>
      <c r="L12" s="53"/>
    </row>
    <row r="13" spans="1:12" x14ac:dyDescent="0.3">
      <c r="A13" s="24" t="s">
        <v>362</v>
      </c>
      <c r="B13" s="22" t="s">
        <v>341</v>
      </c>
      <c r="C13" s="23"/>
      <c r="D13" s="23"/>
      <c r="E13" s="23"/>
      <c r="F13" s="23"/>
      <c r="G13" s="25" t="s">
        <v>363</v>
      </c>
      <c r="H13" s="54">
        <v>10286678.539999999</v>
      </c>
      <c r="I13" s="54">
        <v>4136772.49</v>
      </c>
      <c r="J13" s="54">
        <v>1715485.94</v>
      </c>
      <c r="K13" s="54">
        <v>12707965.09</v>
      </c>
      <c r="L13" s="55"/>
    </row>
    <row r="14" spans="1:12" x14ac:dyDescent="0.3">
      <c r="A14" s="24" t="s">
        <v>364</v>
      </c>
      <c r="B14" s="22" t="s">
        <v>341</v>
      </c>
      <c r="C14" s="23"/>
      <c r="D14" s="23"/>
      <c r="E14" s="23"/>
      <c r="F14" s="23"/>
      <c r="G14" s="25" t="s">
        <v>365</v>
      </c>
      <c r="H14" s="54">
        <v>1009491.23</v>
      </c>
      <c r="I14" s="54">
        <v>2138.1799999999998</v>
      </c>
      <c r="J14" s="54">
        <v>0</v>
      </c>
      <c r="K14" s="54">
        <v>1011629.41</v>
      </c>
      <c r="L14" s="55"/>
    </row>
    <row r="15" spans="1:12" x14ac:dyDescent="0.3">
      <c r="A15" s="24" t="s">
        <v>366</v>
      </c>
      <c r="B15" s="22" t="s">
        <v>341</v>
      </c>
      <c r="C15" s="23"/>
      <c r="D15" s="23"/>
      <c r="E15" s="23"/>
      <c r="F15" s="23"/>
      <c r="G15" s="25" t="s">
        <v>367</v>
      </c>
      <c r="H15" s="54">
        <v>628168.53</v>
      </c>
      <c r="I15" s="54">
        <v>1330.51</v>
      </c>
      <c r="J15" s="54">
        <v>0</v>
      </c>
      <c r="K15" s="54">
        <v>629499.04</v>
      </c>
      <c r="L15" s="55"/>
    </row>
    <row r="16" spans="1:12" x14ac:dyDescent="0.3">
      <c r="A16" s="24" t="s">
        <v>368</v>
      </c>
      <c r="B16" s="22" t="s">
        <v>341</v>
      </c>
      <c r="C16" s="23"/>
      <c r="D16" s="23"/>
      <c r="E16" s="23"/>
      <c r="F16" s="23"/>
      <c r="G16" s="25" t="s">
        <v>369</v>
      </c>
      <c r="H16" s="54">
        <v>10879.68</v>
      </c>
      <c r="I16" s="54">
        <v>16.12</v>
      </c>
      <c r="J16" s="54">
        <v>0</v>
      </c>
      <c r="K16" s="54">
        <v>10895.8</v>
      </c>
      <c r="L16" s="55"/>
    </row>
    <row r="17" spans="1:12" x14ac:dyDescent="0.3">
      <c r="A17" s="26" t="s">
        <v>341</v>
      </c>
      <c r="B17" s="22" t="s">
        <v>341</v>
      </c>
      <c r="C17" s="23"/>
      <c r="D17" s="23"/>
      <c r="E17" s="23"/>
      <c r="F17" s="23"/>
      <c r="G17" s="27" t="s">
        <v>341</v>
      </c>
      <c r="H17" s="53"/>
      <c r="I17" s="53"/>
      <c r="J17" s="53"/>
      <c r="K17" s="53"/>
      <c r="L17" s="53"/>
    </row>
    <row r="18" spans="1:12" x14ac:dyDescent="0.3">
      <c r="A18" s="18" t="s">
        <v>370</v>
      </c>
      <c r="B18" s="22" t="s">
        <v>341</v>
      </c>
      <c r="C18" s="23"/>
      <c r="D18" s="23"/>
      <c r="E18" s="23"/>
      <c r="F18" s="19" t="s">
        <v>371</v>
      </c>
      <c r="G18" s="20"/>
      <c r="H18" s="52">
        <v>0</v>
      </c>
      <c r="I18" s="52">
        <v>283.25</v>
      </c>
      <c r="J18" s="52">
        <v>283.25</v>
      </c>
      <c r="K18" s="52">
        <v>0</v>
      </c>
      <c r="L18" s="53"/>
    </row>
    <row r="19" spans="1:12" x14ac:dyDescent="0.3">
      <c r="A19" s="24" t="s">
        <v>372</v>
      </c>
      <c r="B19" s="22" t="s">
        <v>341</v>
      </c>
      <c r="C19" s="23"/>
      <c r="D19" s="23"/>
      <c r="E19" s="23"/>
      <c r="F19" s="23"/>
      <c r="G19" s="25" t="s">
        <v>373</v>
      </c>
      <c r="H19" s="54">
        <v>0</v>
      </c>
      <c r="I19" s="54">
        <v>283.25</v>
      </c>
      <c r="J19" s="54">
        <v>283.25</v>
      </c>
      <c r="K19" s="54">
        <v>0</v>
      </c>
      <c r="L19" s="55"/>
    </row>
    <row r="20" spans="1:12" x14ac:dyDescent="0.3">
      <c r="A20" s="26" t="s">
        <v>341</v>
      </c>
      <c r="B20" s="22" t="s">
        <v>341</v>
      </c>
      <c r="C20" s="23"/>
      <c r="D20" s="23"/>
      <c r="E20" s="23"/>
      <c r="F20" s="23"/>
      <c r="G20" s="27" t="s">
        <v>341</v>
      </c>
      <c r="H20" s="53"/>
      <c r="I20" s="53"/>
      <c r="J20" s="53"/>
      <c r="K20" s="53"/>
      <c r="L20" s="53"/>
    </row>
    <row r="21" spans="1:12" x14ac:dyDescent="0.3">
      <c r="A21" s="18" t="s">
        <v>374</v>
      </c>
      <c r="B21" s="22" t="s">
        <v>341</v>
      </c>
      <c r="C21" s="23"/>
      <c r="D21" s="19" t="s">
        <v>375</v>
      </c>
      <c r="E21" s="20"/>
      <c r="F21" s="20"/>
      <c r="G21" s="20"/>
      <c r="H21" s="52">
        <v>64179.4</v>
      </c>
      <c r="I21" s="52">
        <v>242568.73</v>
      </c>
      <c r="J21" s="52">
        <v>249678.51</v>
      </c>
      <c r="K21" s="52">
        <v>57069.62</v>
      </c>
      <c r="L21" s="53"/>
    </row>
    <row r="22" spans="1:12" x14ac:dyDescent="0.3">
      <c r="A22" s="18" t="s">
        <v>376</v>
      </c>
      <c r="B22" s="22" t="s">
        <v>341</v>
      </c>
      <c r="C22" s="23"/>
      <c r="D22" s="23"/>
      <c r="E22" s="19" t="s">
        <v>377</v>
      </c>
      <c r="F22" s="20"/>
      <c r="G22" s="20"/>
      <c r="H22" s="52">
        <v>41936.910000000003</v>
      </c>
      <c r="I22" s="52">
        <v>242568.73</v>
      </c>
      <c r="J22" s="52">
        <v>247469.5</v>
      </c>
      <c r="K22" s="52">
        <v>37036.14</v>
      </c>
      <c r="L22" s="53"/>
    </row>
    <row r="23" spans="1:12" x14ac:dyDescent="0.3">
      <c r="A23" s="18" t="s">
        <v>378</v>
      </c>
      <c r="B23" s="22" t="s">
        <v>341</v>
      </c>
      <c r="C23" s="23"/>
      <c r="D23" s="23"/>
      <c r="E23" s="23"/>
      <c r="F23" s="19" t="s">
        <v>377</v>
      </c>
      <c r="G23" s="20"/>
      <c r="H23" s="52">
        <v>41936.910000000003</v>
      </c>
      <c r="I23" s="52">
        <v>242568.73</v>
      </c>
      <c r="J23" s="52">
        <v>247469.5</v>
      </c>
      <c r="K23" s="52">
        <v>37036.14</v>
      </c>
      <c r="L23" s="53"/>
    </row>
    <row r="24" spans="1:12" x14ac:dyDescent="0.3">
      <c r="A24" s="24" t="s">
        <v>379</v>
      </c>
      <c r="B24" s="22" t="s">
        <v>341</v>
      </c>
      <c r="C24" s="23"/>
      <c r="D24" s="23"/>
      <c r="E24" s="23"/>
      <c r="F24" s="23"/>
      <c r="G24" s="25" t="s">
        <v>380</v>
      </c>
      <c r="H24" s="54">
        <v>7048.56</v>
      </c>
      <c r="I24" s="54">
        <v>159.94</v>
      </c>
      <c r="J24" s="54">
        <v>1673.87</v>
      </c>
      <c r="K24" s="54">
        <v>5534.63</v>
      </c>
      <c r="L24" s="55"/>
    </row>
    <row r="25" spans="1:12" x14ac:dyDescent="0.3">
      <c r="A25" s="24" t="s">
        <v>381</v>
      </c>
      <c r="B25" s="22" t="s">
        <v>341</v>
      </c>
      <c r="C25" s="23"/>
      <c r="D25" s="23"/>
      <c r="E25" s="23"/>
      <c r="F25" s="23"/>
      <c r="G25" s="25" t="s">
        <v>382</v>
      </c>
      <c r="H25" s="54">
        <v>34488.44</v>
      </c>
      <c r="I25" s="54">
        <v>35812.720000000001</v>
      </c>
      <c r="J25" s="54">
        <v>39199.56</v>
      </c>
      <c r="K25" s="54">
        <v>31101.599999999999</v>
      </c>
      <c r="L25" s="55"/>
    </row>
    <row r="26" spans="1:12" x14ac:dyDescent="0.3">
      <c r="A26" s="24" t="s">
        <v>385</v>
      </c>
      <c r="B26" s="22" t="s">
        <v>341</v>
      </c>
      <c r="C26" s="23"/>
      <c r="D26" s="23"/>
      <c r="E26" s="23"/>
      <c r="F26" s="23"/>
      <c r="G26" s="25" t="s">
        <v>386</v>
      </c>
      <c r="H26" s="54">
        <v>0</v>
      </c>
      <c r="I26" s="54">
        <v>138617.04999999999</v>
      </c>
      <c r="J26" s="54">
        <v>138617.04999999999</v>
      </c>
      <c r="K26" s="54">
        <v>0</v>
      </c>
      <c r="L26" s="55"/>
    </row>
    <row r="27" spans="1:12" x14ac:dyDescent="0.3">
      <c r="A27" s="24" t="s">
        <v>387</v>
      </c>
      <c r="B27" s="22" t="s">
        <v>341</v>
      </c>
      <c r="C27" s="23"/>
      <c r="D27" s="23"/>
      <c r="E27" s="23"/>
      <c r="F27" s="23"/>
      <c r="G27" s="25" t="s">
        <v>388</v>
      </c>
      <c r="H27" s="54">
        <v>399.91</v>
      </c>
      <c r="I27" s="54">
        <v>0</v>
      </c>
      <c r="J27" s="54">
        <v>0</v>
      </c>
      <c r="K27" s="54">
        <v>399.91</v>
      </c>
      <c r="L27" s="55"/>
    </row>
    <row r="28" spans="1:12" x14ac:dyDescent="0.3">
      <c r="A28" s="24" t="s">
        <v>389</v>
      </c>
      <c r="B28" s="22" t="s">
        <v>341</v>
      </c>
      <c r="C28" s="23"/>
      <c r="D28" s="23"/>
      <c r="E28" s="23"/>
      <c r="F28" s="23"/>
      <c r="G28" s="25" t="s">
        <v>390</v>
      </c>
      <c r="H28" s="54">
        <v>0</v>
      </c>
      <c r="I28" s="54">
        <v>67979.02</v>
      </c>
      <c r="J28" s="54">
        <v>67979.02</v>
      </c>
      <c r="K28" s="54">
        <v>0</v>
      </c>
      <c r="L28" s="55"/>
    </row>
    <row r="29" spans="1:12" x14ac:dyDescent="0.3">
      <c r="A29" s="26" t="s">
        <v>341</v>
      </c>
      <c r="B29" s="22" t="s">
        <v>341</v>
      </c>
      <c r="C29" s="23"/>
      <c r="D29" s="23"/>
      <c r="E29" s="23"/>
      <c r="F29" s="23"/>
      <c r="G29" s="27" t="s">
        <v>341</v>
      </c>
      <c r="H29" s="53"/>
      <c r="I29" s="53"/>
      <c r="J29" s="53"/>
      <c r="K29" s="53"/>
      <c r="L29" s="53"/>
    </row>
    <row r="30" spans="1:12" x14ac:dyDescent="0.3">
      <c r="A30" s="18" t="s">
        <v>391</v>
      </c>
      <c r="B30" s="22" t="s">
        <v>341</v>
      </c>
      <c r="C30" s="23"/>
      <c r="D30" s="23"/>
      <c r="E30" s="19" t="s">
        <v>392</v>
      </c>
      <c r="F30" s="20"/>
      <c r="G30" s="20"/>
      <c r="H30" s="52">
        <v>22242.49</v>
      </c>
      <c r="I30" s="52">
        <v>0</v>
      </c>
      <c r="J30" s="52">
        <v>2209.0100000000002</v>
      </c>
      <c r="K30" s="52">
        <v>20033.48</v>
      </c>
      <c r="L30" s="53"/>
    </row>
    <row r="31" spans="1:12" x14ac:dyDescent="0.3">
      <c r="A31" s="18" t="s">
        <v>393</v>
      </c>
      <c r="B31" s="22" t="s">
        <v>341</v>
      </c>
      <c r="C31" s="23"/>
      <c r="D31" s="23"/>
      <c r="E31" s="23"/>
      <c r="F31" s="19" t="s">
        <v>392</v>
      </c>
      <c r="G31" s="20"/>
      <c r="H31" s="52">
        <v>22242.49</v>
      </c>
      <c r="I31" s="52">
        <v>0</v>
      </c>
      <c r="J31" s="52">
        <v>2209.0100000000002</v>
      </c>
      <c r="K31" s="52">
        <v>20033.48</v>
      </c>
      <c r="L31" s="53"/>
    </row>
    <row r="32" spans="1:12" x14ac:dyDescent="0.3">
      <c r="A32" s="24" t="s">
        <v>394</v>
      </c>
      <c r="B32" s="22" t="s">
        <v>341</v>
      </c>
      <c r="C32" s="23"/>
      <c r="D32" s="23"/>
      <c r="E32" s="23"/>
      <c r="F32" s="23"/>
      <c r="G32" s="25" t="s">
        <v>395</v>
      </c>
      <c r="H32" s="54">
        <v>22242.49</v>
      </c>
      <c r="I32" s="54">
        <v>0</v>
      </c>
      <c r="J32" s="54">
        <v>2209.0100000000002</v>
      </c>
      <c r="K32" s="54">
        <v>20033.48</v>
      </c>
      <c r="L32" s="55"/>
    </row>
    <row r="33" spans="1:12" x14ac:dyDescent="0.3">
      <c r="A33" s="26" t="s">
        <v>341</v>
      </c>
      <c r="B33" s="22" t="s">
        <v>341</v>
      </c>
      <c r="C33" s="23"/>
      <c r="D33" s="23"/>
      <c r="E33" s="23"/>
      <c r="F33" s="23"/>
      <c r="G33" s="27" t="s">
        <v>341</v>
      </c>
      <c r="H33" s="53"/>
      <c r="I33" s="53"/>
      <c r="J33" s="53"/>
      <c r="K33" s="53"/>
      <c r="L33" s="53"/>
    </row>
    <row r="34" spans="1:12" x14ac:dyDescent="0.3">
      <c r="A34" s="18" t="s">
        <v>396</v>
      </c>
      <c r="B34" s="21" t="s">
        <v>341</v>
      </c>
      <c r="C34" s="19" t="s">
        <v>397</v>
      </c>
      <c r="D34" s="20"/>
      <c r="E34" s="20"/>
      <c r="F34" s="20"/>
      <c r="G34" s="20"/>
      <c r="H34" s="52">
        <v>1219586.51</v>
      </c>
      <c r="I34" s="52">
        <v>218567.47</v>
      </c>
      <c r="J34" s="52">
        <v>56669.72</v>
      </c>
      <c r="K34" s="52">
        <v>1381484.26</v>
      </c>
      <c r="L34" s="53"/>
    </row>
    <row r="35" spans="1:12" x14ac:dyDescent="0.3">
      <c r="A35" s="18" t="s">
        <v>398</v>
      </c>
      <c r="B35" s="22" t="s">
        <v>341</v>
      </c>
      <c r="C35" s="23"/>
      <c r="D35" s="19" t="s">
        <v>399</v>
      </c>
      <c r="E35" s="20"/>
      <c r="F35" s="20"/>
      <c r="G35" s="20"/>
      <c r="H35" s="52">
        <v>25785.89</v>
      </c>
      <c r="I35" s="52">
        <v>128.91999999999999</v>
      </c>
      <c r="J35" s="52">
        <v>0</v>
      </c>
      <c r="K35" s="52">
        <v>25914.81</v>
      </c>
      <c r="L35" s="53"/>
    </row>
    <row r="36" spans="1:12" x14ac:dyDescent="0.3">
      <c r="A36" s="18" t="s">
        <v>400</v>
      </c>
      <c r="B36" s="22" t="s">
        <v>341</v>
      </c>
      <c r="C36" s="23"/>
      <c r="D36" s="23"/>
      <c r="E36" s="19" t="s">
        <v>401</v>
      </c>
      <c r="F36" s="20"/>
      <c r="G36" s="20"/>
      <c r="H36" s="52">
        <v>25785.89</v>
      </c>
      <c r="I36" s="52">
        <v>128.91999999999999</v>
      </c>
      <c r="J36" s="52">
        <v>0</v>
      </c>
      <c r="K36" s="52">
        <v>25914.81</v>
      </c>
      <c r="L36" s="53"/>
    </row>
    <row r="37" spans="1:12" x14ac:dyDescent="0.3">
      <c r="A37" s="18" t="s">
        <v>402</v>
      </c>
      <c r="B37" s="22" t="s">
        <v>341</v>
      </c>
      <c r="C37" s="23"/>
      <c r="D37" s="23"/>
      <c r="E37" s="23"/>
      <c r="F37" s="19" t="s">
        <v>401</v>
      </c>
      <c r="G37" s="20"/>
      <c r="H37" s="52">
        <v>25785.89</v>
      </c>
      <c r="I37" s="52">
        <v>128.91999999999999</v>
      </c>
      <c r="J37" s="52">
        <v>0</v>
      </c>
      <c r="K37" s="52">
        <v>25914.81</v>
      </c>
      <c r="L37" s="53"/>
    </row>
    <row r="38" spans="1:12" x14ac:dyDescent="0.3">
      <c r="A38" s="24" t="s">
        <v>403</v>
      </c>
      <c r="B38" s="22" t="s">
        <v>341</v>
      </c>
      <c r="C38" s="23"/>
      <c r="D38" s="23"/>
      <c r="E38" s="23"/>
      <c r="F38" s="23"/>
      <c r="G38" s="25" t="s">
        <v>404</v>
      </c>
      <c r="H38" s="54">
        <v>25785.89</v>
      </c>
      <c r="I38" s="54">
        <v>128.91999999999999</v>
      </c>
      <c r="J38" s="54">
        <v>0</v>
      </c>
      <c r="K38" s="54">
        <v>25914.81</v>
      </c>
      <c r="L38" s="55"/>
    </row>
    <row r="39" spans="1:12" x14ac:dyDescent="0.3">
      <c r="A39" s="26" t="s">
        <v>341</v>
      </c>
      <c r="B39" s="22" t="s">
        <v>341</v>
      </c>
      <c r="C39" s="23"/>
      <c r="D39" s="23"/>
      <c r="E39" s="23"/>
      <c r="F39" s="23"/>
      <c r="G39" s="27" t="s">
        <v>341</v>
      </c>
      <c r="H39" s="53"/>
      <c r="I39" s="53"/>
      <c r="J39" s="53"/>
      <c r="K39" s="53"/>
      <c r="L39" s="53"/>
    </row>
    <row r="40" spans="1:12" x14ac:dyDescent="0.3">
      <c r="A40" s="18" t="s">
        <v>405</v>
      </c>
      <c r="B40" s="22" t="s">
        <v>341</v>
      </c>
      <c r="C40" s="23"/>
      <c r="D40" s="19" t="s">
        <v>406</v>
      </c>
      <c r="E40" s="20"/>
      <c r="F40" s="20"/>
      <c r="G40" s="20"/>
      <c r="H40" s="52">
        <v>1193800.6200000001</v>
      </c>
      <c r="I40" s="52">
        <v>218438.55</v>
      </c>
      <c r="J40" s="52">
        <v>56669.72</v>
      </c>
      <c r="K40" s="52">
        <v>1355569.45</v>
      </c>
      <c r="L40" s="53"/>
    </row>
    <row r="41" spans="1:12" x14ac:dyDescent="0.3">
      <c r="A41" s="18" t="s">
        <v>407</v>
      </c>
      <c r="B41" s="22" t="s">
        <v>341</v>
      </c>
      <c r="C41" s="23"/>
      <c r="D41" s="23"/>
      <c r="E41" s="19" t="s">
        <v>408</v>
      </c>
      <c r="F41" s="20"/>
      <c r="G41" s="20"/>
      <c r="H41" s="52">
        <v>1939193.08</v>
      </c>
      <c r="I41" s="52">
        <v>0</v>
      </c>
      <c r="J41" s="52">
        <v>0</v>
      </c>
      <c r="K41" s="52">
        <v>1939193.08</v>
      </c>
      <c r="L41" s="53"/>
    </row>
    <row r="42" spans="1:12" x14ac:dyDescent="0.3">
      <c r="A42" s="18" t="s">
        <v>409</v>
      </c>
      <c r="B42" s="22" t="s">
        <v>341</v>
      </c>
      <c r="C42" s="23"/>
      <c r="D42" s="23"/>
      <c r="E42" s="23"/>
      <c r="F42" s="19" t="s">
        <v>408</v>
      </c>
      <c r="G42" s="20"/>
      <c r="H42" s="52">
        <v>1939193.08</v>
      </c>
      <c r="I42" s="52">
        <v>0</v>
      </c>
      <c r="J42" s="52">
        <v>0</v>
      </c>
      <c r="K42" s="52">
        <v>1939193.08</v>
      </c>
      <c r="L42" s="53"/>
    </row>
    <row r="43" spans="1:12" x14ac:dyDescent="0.3">
      <c r="A43" s="24" t="s">
        <v>410</v>
      </c>
      <c r="B43" s="22" t="s">
        <v>341</v>
      </c>
      <c r="C43" s="23"/>
      <c r="D43" s="23"/>
      <c r="E43" s="23"/>
      <c r="F43" s="23"/>
      <c r="G43" s="25" t="s">
        <v>411</v>
      </c>
      <c r="H43" s="54">
        <v>181970</v>
      </c>
      <c r="I43" s="54">
        <v>0</v>
      </c>
      <c r="J43" s="54">
        <v>0</v>
      </c>
      <c r="K43" s="54">
        <v>181970</v>
      </c>
      <c r="L43" s="55"/>
    </row>
    <row r="44" spans="1:12" x14ac:dyDescent="0.3">
      <c r="A44" s="24" t="s">
        <v>412</v>
      </c>
      <c r="B44" s="22" t="s">
        <v>341</v>
      </c>
      <c r="C44" s="23"/>
      <c r="D44" s="23"/>
      <c r="E44" s="23"/>
      <c r="F44" s="23"/>
      <c r="G44" s="25" t="s">
        <v>413</v>
      </c>
      <c r="H44" s="54">
        <v>178120.55</v>
      </c>
      <c r="I44" s="54">
        <v>0</v>
      </c>
      <c r="J44" s="54">
        <v>0</v>
      </c>
      <c r="K44" s="54">
        <v>178120.55</v>
      </c>
      <c r="L44" s="55"/>
    </row>
    <row r="45" spans="1:12" x14ac:dyDescent="0.3">
      <c r="A45" s="24" t="s">
        <v>414</v>
      </c>
      <c r="B45" s="22" t="s">
        <v>341</v>
      </c>
      <c r="C45" s="23"/>
      <c r="D45" s="23"/>
      <c r="E45" s="23"/>
      <c r="F45" s="23"/>
      <c r="G45" s="25" t="s">
        <v>415</v>
      </c>
      <c r="H45" s="54">
        <v>75546.350000000006</v>
      </c>
      <c r="I45" s="54">
        <v>0</v>
      </c>
      <c r="J45" s="54">
        <v>0</v>
      </c>
      <c r="K45" s="54">
        <v>75546.350000000006</v>
      </c>
      <c r="L45" s="55"/>
    </row>
    <row r="46" spans="1:12" x14ac:dyDescent="0.3">
      <c r="A46" s="24" t="s">
        <v>416</v>
      </c>
      <c r="B46" s="22" t="s">
        <v>341</v>
      </c>
      <c r="C46" s="23"/>
      <c r="D46" s="23"/>
      <c r="E46" s="23"/>
      <c r="F46" s="23"/>
      <c r="G46" s="25" t="s">
        <v>417</v>
      </c>
      <c r="H46" s="54">
        <v>1382407.18</v>
      </c>
      <c r="I46" s="54">
        <v>0</v>
      </c>
      <c r="J46" s="54">
        <v>0</v>
      </c>
      <c r="K46" s="54">
        <v>1382407.18</v>
      </c>
      <c r="L46" s="55"/>
    </row>
    <row r="47" spans="1:12" x14ac:dyDescent="0.3">
      <c r="A47" s="24" t="s">
        <v>418</v>
      </c>
      <c r="B47" s="22" t="s">
        <v>341</v>
      </c>
      <c r="C47" s="23"/>
      <c r="D47" s="23"/>
      <c r="E47" s="23"/>
      <c r="F47" s="23"/>
      <c r="G47" s="25" t="s">
        <v>419</v>
      </c>
      <c r="H47" s="54">
        <v>121149</v>
      </c>
      <c r="I47" s="54">
        <v>0</v>
      </c>
      <c r="J47" s="54">
        <v>0</v>
      </c>
      <c r="K47" s="54">
        <v>121149</v>
      </c>
      <c r="L47" s="55"/>
    </row>
    <row r="48" spans="1:12" x14ac:dyDescent="0.3">
      <c r="A48" s="26" t="s">
        <v>341</v>
      </c>
      <c r="B48" s="22" t="s">
        <v>341</v>
      </c>
      <c r="C48" s="23"/>
      <c r="D48" s="23"/>
      <c r="E48" s="23"/>
      <c r="F48" s="23"/>
      <c r="G48" s="27" t="s">
        <v>341</v>
      </c>
      <c r="H48" s="53"/>
      <c r="I48" s="53"/>
      <c r="J48" s="53"/>
      <c r="K48" s="53"/>
      <c r="L48" s="53"/>
    </row>
    <row r="49" spans="1:12" x14ac:dyDescent="0.3">
      <c r="A49" s="18" t="s">
        <v>420</v>
      </c>
      <c r="B49" s="22" t="s">
        <v>341</v>
      </c>
      <c r="C49" s="23"/>
      <c r="D49" s="23"/>
      <c r="E49" s="19" t="s">
        <v>421</v>
      </c>
      <c r="F49" s="20"/>
      <c r="G49" s="20"/>
      <c r="H49" s="52">
        <v>-1939193.08</v>
      </c>
      <c r="I49" s="52">
        <v>0</v>
      </c>
      <c r="J49" s="52">
        <v>0</v>
      </c>
      <c r="K49" s="52">
        <v>-1939193.08</v>
      </c>
      <c r="L49" s="53"/>
    </row>
    <row r="50" spans="1:12" x14ac:dyDescent="0.3">
      <c r="A50" s="18" t="s">
        <v>422</v>
      </c>
      <c r="B50" s="22" t="s">
        <v>341</v>
      </c>
      <c r="C50" s="23"/>
      <c r="D50" s="23"/>
      <c r="E50" s="23"/>
      <c r="F50" s="19" t="s">
        <v>421</v>
      </c>
      <c r="G50" s="20"/>
      <c r="H50" s="52">
        <v>-1939193.08</v>
      </c>
      <c r="I50" s="52">
        <v>0</v>
      </c>
      <c r="J50" s="52">
        <v>0</v>
      </c>
      <c r="K50" s="52">
        <v>-1939193.08</v>
      </c>
      <c r="L50" s="53"/>
    </row>
    <row r="51" spans="1:12" x14ac:dyDescent="0.3">
      <c r="A51" s="24" t="s">
        <v>423</v>
      </c>
      <c r="B51" s="22" t="s">
        <v>341</v>
      </c>
      <c r="C51" s="23"/>
      <c r="D51" s="23"/>
      <c r="E51" s="23"/>
      <c r="F51" s="23"/>
      <c r="G51" s="25" t="s">
        <v>424</v>
      </c>
      <c r="H51" s="54">
        <v>-178120.55</v>
      </c>
      <c r="I51" s="54">
        <v>0</v>
      </c>
      <c r="J51" s="54">
        <v>0</v>
      </c>
      <c r="K51" s="54">
        <v>-178120.55</v>
      </c>
      <c r="L51" s="55"/>
    </row>
    <row r="52" spans="1:12" x14ac:dyDescent="0.3">
      <c r="A52" s="24" t="s">
        <v>425</v>
      </c>
      <c r="B52" s="22" t="s">
        <v>341</v>
      </c>
      <c r="C52" s="23"/>
      <c r="D52" s="23"/>
      <c r="E52" s="23"/>
      <c r="F52" s="23"/>
      <c r="G52" s="25" t="s">
        <v>426</v>
      </c>
      <c r="H52" s="54">
        <v>-75546.350000000006</v>
      </c>
      <c r="I52" s="54">
        <v>0</v>
      </c>
      <c r="J52" s="54">
        <v>0</v>
      </c>
      <c r="K52" s="54">
        <v>-75546.350000000006</v>
      </c>
      <c r="L52" s="55"/>
    </row>
    <row r="53" spans="1:12" x14ac:dyDescent="0.3">
      <c r="A53" s="24" t="s">
        <v>427</v>
      </c>
      <c r="B53" s="22" t="s">
        <v>341</v>
      </c>
      <c r="C53" s="23"/>
      <c r="D53" s="23"/>
      <c r="E53" s="23"/>
      <c r="F53" s="23"/>
      <c r="G53" s="25" t="s">
        <v>428</v>
      </c>
      <c r="H53" s="54">
        <v>-1382407.18</v>
      </c>
      <c r="I53" s="54">
        <v>0</v>
      </c>
      <c r="J53" s="54">
        <v>0</v>
      </c>
      <c r="K53" s="54">
        <v>-1382407.18</v>
      </c>
      <c r="L53" s="55"/>
    </row>
    <row r="54" spans="1:12" x14ac:dyDescent="0.3">
      <c r="A54" s="24" t="s">
        <v>429</v>
      </c>
      <c r="B54" s="22" t="s">
        <v>341</v>
      </c>
      <c r="C54" s="23"/>
      <c r="D54" s="23"/>
      <c r="E54" s="23"/>
      <c r="F54" s="23"/>
      <c r="G54" s="25" t="s">
        <v>430</v>
      </c>
      <c r="H54" s="54">
        <v>-181970</v>
      </c>
      <c r="I54" s="54">
        <v>0</v>
      </c>
      <c r="J54" s="54">
        <v>0</v>
      </c>
      <c r="K54" s="54">
        <v>-181970</v>
      </c>
      <c r="L54" s="55"/>
    </row>
    <row r="55" spans="1:12" x14ac:dyDescent="0.3">
      <c r="A55" s="24" t="s">
        <v>431</v>
      </c>
      <c r="B55" s="22" t="s">
        <v>341</v>
      </c>
      <c r="C55" s="23"/>
      <c r="D55" s="23"/>
      <c r="E55" s="23"/>
      <c r="F55" s="23"/>
      <c r="G55" s="25" t="s">
        <v>432</v>
      </c>
      <c r="H55" s="54">
        <v>-121149</v>
      </c>
      <c r="I55" s="54">
        <v>0</v>
      </c>
      <c r="J55" s="54">
        <v>0</v>
      </c>
      <c r="K55" s="54">
        <v>-121149</v>
      </c>
      <c r="L55" s="55"/>
    </row>
    <row r="56" spans="1:12" x14ac:dyDescent="0.3">
      <c r="A56" s="26" t="s">
        <v>341</v>
      </c>
      <c r="B56" s="22" t="s">
        <v>341</v>
      </c>
      <c r="C56" s="23"/>
      <c r="D56" s="23"/>
      <c r="E56" s="23"/>
      <c r="F56" s="23"/>
      <c r="G56" s="27" t="s">
        <v>341</v>
      </c>
      <c r="H56" s="53"/>
      <c r="I56" s="53"/>
      <c r="J56" s="53"/>
      <c r="K56" s="53"/>
      <c r="L56" s="53"/>
    </row>
    <row r="57" spans="1:12" x14ac:dyDescent="0.3">
      <c r="A57" s="18" t="s">
        <v>433</v>
      </c>
      <c r="B57" s="22" t="s">
        <v>341</v>
      </c>
      <c r="C57" s="23"/>
      <c r="D57" s="23"/>
      <c r="E57" s="19" t="s">
        <v>434</v>
      </c>
      <c r="F57" s="20"/>
      <c r="G57" s="20"/>
      <c r="H57" s="52">
        <v>13140197.59</v>
      </c>
      <c r="I57" s="52">
        <v>193193.4</v>
      </c>
      <c r="J57" s="52">
        <v>10944.14</v>
      </c>
      <c r="K57" s="52">
        <v>13322446.85</v>
      </c>
      <c r="L57" s="53"/>
    </row>
    <row r="58" spans="1:12" x14ac:dyDescent="0.3">
      <c r="A58" s="18" t="s">
        <v>435</v>
      </c>
      <c r="B58" s="22" t="s">
        <v>341</v>
      </c>
      <c r="C58" s="23"/>
      <c r="D58" s="23"/>
      <c r="E58" s="23"/>
      <c r="F58" s="19" t="s">
        <v>434</v>
      </c>
      <c r="G58" s="20"/>
      <c r="H58" s="52">
        <v>13140197.59</v>
      </c>
      <c r="I58" s="52">
        <v>193193.4</v>
      </c>
      <c r="J58" s="52">
        <v>10944.14</v>
      </c>
      <c r="K58" s="52">
        <v>13322446.85</v>
      </c>
      <c r="L58" s="53"/>
    </row>
    <row r="59" spans="1:12" x14ac:dyDescent="0.3">
      <c r="A59" s="24" t="s">
        <v>436</v>
      </c>
      <c r="B59" s="22" t="s">
        <v>341</v>
      </c>
      <c r="C59" s="23"/>
      <c r="D59" s="23"/>
      <c r="E59" s="23"/>
      <c r="F59" s="23"/>
      <c r="G59" s="25" t="s">
        <v>417</v>
      </c>
      <c r="H59" s="54">
        <v>330449.21999999997</v>
      </c>
      <c r="I59" s="54">
        <v>0</v>
      </c>
      <c r="J59" s="54">
        <v>0</v>
      </c>
      <c r="K59" s="54">
        <v>330449.21999999997</v>
      </c>
      <c r="L59" s="55"/>
    </row>
    <row r="60" spans="1:12" x14ac:dyDescent="0.3">
      <c r="A60" s="24" t="s">
        <v>437</v>
      </c>
      <c r="B60" s="22" t="s">
        <v>341</v>
      </c>
      <c r="C60" s="23"/>
      <c r="D60" s="23"/>
      <c r="E60" s="23"/>
      <c r="F60" s="23"/>
      <c r="G60" s="25" t="s">
        <v>438</v>
      </c>
      <c r="H60" s="54">
        <v>162307.95000000001</v>
      </c>
      <c r="I60" s="54">
        <v>7153.9</v>
      </c>
      <c r="J60" s="54">
        <v>0</v>
      </c>
      <c r="K60" s="54">
        <v>169461.85</v>
      </c>
      <c r="L60" s="55"/>
    </row>
    <row r="61" spans="1:12" x14ac:dyDescent="0.3">
      <c r="A61" s="24" t="s">
        <v>439</v>
      </c>
      <c r="B61" s="22" t="s">
        <v>341</v>
      </c>
      <c r="C61" s="23"/>
      <c r="D61" s="23"/>
      <c r="E61" s="23"/>
      <c r="F61" s="23"/>
      <c r="G61" s="25" t="s">
        <v>440</v>
      </c>
      <c r="H61" s="54">
        <v>2379044.61</v>
      </c>
      <c r="I61" s="54">
        <v>0</v>
      </c>
      <c r="J61" s="54">
        <v>0</v>
      </c>
      <c r="K61" s="54">
        <v>2379044.61</v>
      </c>
      <c r="L61" s="55"/>
    </row>
    <row r="62" spans="1:12" x14ac:dyDescent="0.3">
      <c r="A62" s="24" t="s">
        <v>441</v>
      </c>
      <c r="B62" s="22" t="s">
        <v>341</v>
      </c>
      <c r="C62" s="23"/>
      <c r="D62" s="23"/>
      <c r="E62" s="23"/>
      <c r="F62" s="23"/>
      <c r="G62" s="25" t="s">
        <v>415</v>
      </c>
      <c r="H62" s="54">
        <v>1387028.59</v>
      </c>
      <c r="I62" s="54">
        <v>13629.1</v>
      </c>
      <c r="J62" s="54">
        <v>3530</v>
      </c>
      <c r="K62" s="54">
        <v>1397127.69</v>
      </c>
      <c r="L62" s="55"/>
    </row>
    <row r="63" spans="1:12" x14ac:dyDescent="0.3">
      <c r="A63" s="24" t="s">
        <v>442</v>
      </c>
      <c r="B63" s="22" t="s">
        <v>341</v>
      </c>
      <c r="C63" s="23"/>
      <c r="D63" s="23"/>
      <c r="E63" s="23"/>
      <c r="F63" s="23"/>
      <c r="G63" s="25" t="s">
        <v>413</v>
      </c>
      <c r="H63" s="54">
        <v>1891226.83</v>
      </c>
      <c r="I63" s="54">
        <v>84654</v>
      </c>
      <c r="J63" s="54">
        <v>7062</v>
      </c>
      <c r="K63" s="54">
        <v>1968818.83</v>
      </c>
      <c r="L63" s="55"/>
    </row>
    <row r="64" spans="1:12" x14ac:dyDescent="0.3">
      <c r="A64" s="24" t="s">
        <v>443</v>
      </c>
      <c r="B64" s="22" t="s">
        <v>341</v>
      </c>
      <c r="C64" s="23"/>
      <c r="D64" s="23"/>
      <c r="E64" s="23"/>
      <c r="F64" s="23"/>
      <c r="G64" s="25" t="s">
        <v>444</v>
      </c>
      <c r="H64" s="54">
        <v>6032597</v>
      </c>
      <c r="I64" s="54">
        <v>80811.8</v>
      </c>
      <c r="J64" s="54">
        <v>0</v>
      </c>
      <c r="K64" s="54">
        <v>6113408.7999999998</v>
      </c>
      <c r="L64" s="55"/>
    </row>
    <row r="65" spans="1:12" x14ac:dyDescent="0.3">
      <c r="A65" s="24" t="s">
        <v>445</v>
      </c>
      <c r="B65" s="22" t="s">
        <v>341</v>
      </c>
      <c r="C65" s="23"/>
      <c r="D65" s="23"/>
      <c r="E65" s="23"/>
      <c r="F65" s="23"/>
      <c r="G65" s="25" t="s">
        <v>446</v>
      </c>
      <c r="H65" s="54">
        <v>548963.32999999996</v>
      </c>
      <c r="I65" s="54">
        <v>1597.6</v>
      </c>
      <c r="J65" s="54">
        <v>352.14</v>
      </c>
      <c r="K65" s="54">
        <v>550208.79</v>
      </c>
      <c r="L65" s="55"/>
    </row>
    <row r="66" spans="1:12" x14ac:dyDescent="0.3">
      <c r="A66" s="24" t="s">
        <v>447</v>
      </c>
      <c r="B66" s="22" t="s">
        <v>341</v>
      </c>
      <c r="C66" s="23"/>
      <c r="D66" s="23"/>
      <c r="E66" s="23"/>
      <c r="F66" s="23"/>
      <c r="G66" s="25" t="s">
        <v>448</v>
      </c>
      <c r="H66" s="54">
        <v>99150</v>
      </c>
      <c r="I66" s="54">
        <v>5347</v>
      </c>
      <c r="J66" s="54">
        <v>0</v>
      </c>
      <c r="K66" s="54">
        <v>104497</v>
      </c>
      <c r="L66" s="55"/>
    </row>
    <row r="67" spans="1:12" x14ac:dyDescent="0.3">
      <c r="A67" s="24" t="s">
        <v>449</v>
      </c>
      <c r="B67" s="22" t="s">
        <v>341</v>
      </c>
      <c r="C67" s="23"/>
      <c r="D67" s="23"/>
      <c r="E67" s="23"/>
      <c r="F67" s="23"/>
      <c r="G67" s="25" t="s">
        <v>411</v>
      </c>
      <c r="H67" s="54">
        <v>296860.06</v>
      </c>
      <c r="I67" s="54">
        <v>0</v>
      </c>
      <c r="J67" s="54">
        <v>0</v>
      </c>
      <c r="K67" s="54">
        <v>296860.06</v>
      </c>
      <c r="L67" s="55"/>
    </row>
    <row r="68" spans="1:12" x14ac:dyDescent="0.3">
      <c r="A68" s="24" t="s">
        <v>450</v>
      </c>
      <c r="B68" s="22" t="s">
        <v>341</v>
      </c>
      <c r="C68" s="23"/>
      <c r="D68" s="23"/>
      <c r="E68" s="23"/>
      <c r="F68" s="23"/>
      <c r="G68" s="25" t="s">
        <v>451</v>
      </c>
      <c r="H68" s="54">
        <v>12570</v>
      </c>
      <c r="I68" s="54">
        <v>0</v>
      </c>
      <c r="J68" s="54">
        <v>0</v>
      </c>
      <c r="K68" s="54">
        <v>12570</v>
      </c>
      <c r="L68" s="55"/>
    </row>
    <row r="69" spans="1:12" x14ac:dyDescent="0.3">
      <c r="A69" s="26" t="s">
        <v>341</v>
      </c>
      <c r="B69" s="22" t="s">
        <v>341</v>
      </c>
      <c r="C69" s="23"/>
      <c r="D69" s="23"/>
      <c r="E69" s="23"/>
      <c r="F69" s="23"/>
      <c r="G69" s="27" t="s">
        <v>341</v>
      </c>
      <c r="H69" s="53"/>
      <c r="I69" s="53"/>
      <c r="J69" s="53"/>
      <c r="K69" s="53"/>
      <c r="L69" s="53"/>
    </row>
    <row r="70" spans="1:12" x14ac:dyDescent="0.3">
      <c r="A70" s="18" t="s">
        <v>452</v>
      </c>
      <c r="B70" s="22" t="s">
        <v>341</v>
      </c>
      <c r="C70" s="23"/>
      <c r="D70" s="23"/>
      <c r="E70" s="19" t="s">
        <v>453</v>
      </c>
      <c r="F70" s="20"/>
      <c r="G70" s="20"/>
      <c r="H70" s="52">
        <v>-11960888.550000001</v>
      </c>
      <c r="I70" s="52">
        <v>9397.6</v>
      </c>
      <c r="J70" s="52">
        <v>44798.48</v>
      </c>
      <c r="K70" s="52">
        <v>-11996289.43</v>
      </c>
      <c r="L70" s="53"/>
    </row>
    <row r="71" spans="1:12" x14ac:dyDescent="0.3">
      <c r="A71" s="18" t="s">
        <v>454</v>
      </c>
      <c r="B71" s="22" t="s">
        <v>341</v>
      </c>
      <c r="C71" s="23"/>
      <c r="D71" s="23"/>
      <c r="E71" s="23"/>
      <c r="F71" s="19" t="s">
        <v>453</v>
      </c>
      <c r="G71" s="20"/>
      <c r="H71" s="52">
        <v>-11960888.550000001</v>
      </c>
      <c r="I71" s="52">
        <v>9397.6</v>
      </c>
      <c r="J71" s="52">
        <v>44798.48</v>
      </c>
      <c r="K71" s="52">
        <v>-11996289.43</v>
      </c>
      <c r="L71" s="53"/>
    </row>
    <row r="72" spans="1:12" x14ac:dyDescent="0.3">
      <c r="A72" s="24" t="s">
        <v>455</v>
      </c>
      <c r="B72" s="22" t="s">
        <v>341</v>
      </c>
      <c r="C72" s="23"/>
      <c r="D72" s="23"/>
      <c r="E72" s="23"/>
      <c r="F72" s="23"/>
      <c r="G72" s="25" t="s">
        <v>456</v>
      </c>
      <c r="H72" s="54">
        <v>-2379044.61</v>
      </c>
      <c r="I72" s="54">
        <v>0</v>
      </c>
      <c r="J72" s="54">
        <v>0</v>
      </c>
      <c r="K72" s="54">
        <v>-2379044.61</v>
      </c>
      <c r="L72" s="55"/>
    </row>
    <row r="73" spans="1:12" x14ac:dyDescent="0.3">
      <c r="A73" s="24" t="s">
        <v>457</v>
      </c>
      <c r="B73" s="22" t="s">
        <v>341</v>
      </c>
      <c r="C73" s="23"/>
      <c r="D73" s="23"/>
      <c r="E73" s="23"/>
      <c r="F73" s="23"/>
      <c r="G73" s="25" t="s">
        <v>424</v>
      </c>
      <c r="H73" s="54">
        <v>-1533999.1</v>
      </c>
      <c r="I73" s="54">
        <v>6467.69</v>
      </c>
      <c r="J73" s="54">
        <v>11310.38</v>
      </c>
      <c r="K73" s="54">
        <v>-1538841.79</v>
      </c>
      <c r="L73" s="55"/>
    </row>
    <row r="74" spans="1:12" x14ac:dyDescent="0.3">
      <c r="A74" s="24" t="s">
        <v>458</v>
      </c>
      <c r="B74" s="22" t="s">
        <v>341</v>
      </c>
      <c r="C74" s="23"/>
      <c r="D74" s="23"/>
      <c r="E74" s="23"/>
      <c r="F74" s="23"/>
      <c r="G74" s="25" t="s">
        <v>426</v>
      </c>
      <c r="H74" s="54">
        <v>-982001.61</v>
      </c>
      <c r="I74" s="54">
        <v>2577.77</v>
      </c>
      <c r="J74" s="54">
        <v>11093.7</v>
      </c>
      <c r="K74" s="54">
        <v>-990517.54</v>
      </c>
      <c r="L74" s="55"/>
    </row>
    <row r="75" spans="1:12" x14ac:dyDescent="0.3">
      <c r="A75" s="24" t="s">
        <v>459</v>
      </c>
      <c r="B75" s="22" t="s">
        <v>341</v>
      </c>
      <c r="C75" s="23"/>
      <c r="D75" s="23"/>
      <c r="E75" s="23"/>
      <c r="F75" s="23"/>
      <c r="G75" s="25" t="s">
        <v>428</v>
      </c>
      <c r="H75" s="54">
        <v>-330449.21999999997</v>
      </c>
      <c r="I75" s="54">
        <v>0</v>
      </c>
      <c r="J75" s="54">
        <v>0</v>
      </c>
      <c r="K75" s="54">
        <v>-330449.21999999997</v>
      </c>
      <c r="L75" s="55"/>
    </row>
    <row r="76" spans="1:12" x14ac:dyDescent="0.3">
      <c r="A76" s="24" t="s">
        <v>460</v>
      </c>
      <c r="B76" s="22" t="s">
        <v>341</v>
      </c>
      <c r="C76" s="23"/>
      <c r="D76" s="23"/>
      <c r="E76" s="23"/>
      <c r="F76" s="23"/>
      <c r="G76" s="25" t="s">
        <v>461</v>
      </c>
      <c r="H76" s="54">
        <v>-516766.52</v>
      </c>
      <c r="I76" s="54">
        <v>352.14</v>
      </c>
      <c r="J76" s="54">
        <v>943.89</v>
      </c>
      <c r="K76" s="54">
        <v>-517358.27</v>
      </c>
      <c r="L76" s="55"/>
    </row>
    <row r="77" spans="1:12" x14ac:dyDescent="0.3">
      <c r="A77" s="24" t="s">
        <v>462</v>
      </c>
      <c r="B77" s="22" t="s">
        <v>341</v>
      </c>
      <c r="C77" s="23"/>
      <c r="D77" s="23"/>
      <c r="E77" s="23"/>
      <c r="F77" s="23"/>
      <c r="G77" s="25" t="s">
        <v>463</v>
      </c>
      <c r="H77" s="54">
        <v>-57450.83</v>
      </c>
      <c r="I77" s="54">
        <v>0</v>
      </c>
      <c r="J77" s="54">
        <v>826.03</v>
      </c>
      <c r="K77" s="54">
        <v>-58276.86</v>
      </c>
      <c r="L77" s="55"/>
    </row>
    <row r="78" spans="1:12" x14ac:dyDescent="0.3">
      <c r="A78" s="24" t="s">
        <v>464</v>
      </c>
      <c r="B78" s="22" t="s">
        <v>341</v>
      </c>
      <c r="C78" s="23"/>
      <c r="D78" s="23"/>
      <c r="E78" s="23"/>
      <c r="F78" s="23"/>
      <c r="G78" s="25" t="s">
        <v>465</v>
      </c>
      <c r="H78" s="54">
        <v>-5729732.7599999998</v>
      </c>
      <c r="I78" s="54">
        <v>0</v>
      </c>
      <c r="J78" s="54">
        <v>19746.990000000002</v>
      </c>
      <c r="K78" s="54">
        <v>-5749479.75</v>
      </c>
      <c r="L78" s="55"/>
    </row>
    <row r="79" spans="1:12" x14ac:dyDescent="0.3">
      <c r="A79" s="24" t="s">
        <v>466</v>
      </c>
      <c r="B79" s="22" t="s">
        <v>341</v>
      </c>
      <c r="C79" s="23"/>
      <c r="D79" s="23"/>
      <c r="E79" s="23"/>
      <c r="F79" s="23"/>
      <c r="G79" s="25" t="s">
        <v>467</v>
      </c>
      <c r="H79" s="54">
        <v>-149812.97</v>
      </c>
      <c r="I79" s="54">
        <v>0</v>
      </c>
      <c r="J79" s="54">
        <v>309.63</v>
      </c>
      <c r="K79" s="54">
        <v>-150122.6</v>
      </c>
      <c r="L79" s="55"/>
    </row>
    <row r="80" spans="1:12" x14ac:dyDescent="0.3">
      <c r="A80" s="24" t="s">
        <v>468</v>
      </c>
      <c r="B80" s="22" t="s">
        <v>341</v>
      </c>
      <c r="C80" s="23"/>
      <c r="D80" s="23"/>
      <c r="E80" s="23"/>
      <c r="F80" s="23"/>
      <c r="G80" s="25" t="s">
        <v>430</v>
      </c>
      <c r="H80" s="54">
        <v>-274395.52000000002</v>
      </c>
      <c r="I80" s="54">
        <v>0</v>
      </c>
      <c r="J80" s="54">
        <v>458.69</v>
      </c>
      <c r="K80" s="54">
        <v>-274854.21000000002</v>
      </c>
      <c r="L80" s="55"/>
    </row>
    <row r="81" spans="1:12" x14ac:dyDescent="0.3">
      <c r="A81" s="24" t="s">
        <v>469</v>
      </c>
      <c r="B81" s="22" t="s">
        <v>341</v>
      </c>
      <c r="C81" s="23"/>
      <c r="D81" s="23"/>
      <c r="E81" s="23"/>
      <c r="F81" s="23"/>
      <c r="G81" s="25" t="s">
        <v>470</v>
      </c>
      <c r="H81" s="54">
        <v>-7235.41</v>
      </c>
      <c r="I81" s="54">
        <v>0</v>
      </c>
      <c r="J81" s="54">
        <v>109.17</v>
      </c>
      <c r="K81" s="54">
        <v>-7344.58</v>
      </c>
      <c r="L81" s="55"/>
    </row>
    <row r="82" spans="1:12" x14ac:dyDescent="0.3">
      <c r="A82" s="26" t="s">
        <v>341</v>
      </c>
      <c r="B82" s="22" t="s">
        <v>341</v>
      </c>
      <c r="C82" s="23"/>
      <c r="D82" s="23"/>
      <c r="E82" s="23"/>
      <c r="F82" s="23"/>
      <c r="G82" s="27" t="s">
        <v>341</v>
      </c>
      <c r="H82" s="53"/>
      <c r="I82" s="53"/>
      <c r="J82" s="53"/>
      <c r="K82" s="53"/>
      <c r="L82" s="53"/>
    </row>
    <row r="83" spans="1:12" x14ac:dyDescent="0.3">
      <c r="A83" s="18" t="s">
        <v>471</v>
      </c>
      <c r="B83" s="22" t="s">
        <v>341</v>
      </c>
      <c r="C83" s="23"/>
      <c r="D83" s="23"/>
      <c r="E83" s="19" t="s">
        <v>472</v>
      </c>
      <c r="F83" s="20"/>
      <c r="G83" s="20"/>
      <c r="H83" s="52">
        <v>189194.31</v>
      </c>
      <c r="I83" s="52">
        <v>15847.55</v>
      </c>
      <c r="J83" s="52">
        <v>0</v>
      </c>
      <c r="K83" s="52">
        <v>205041.86</v>
      </c>
      <c r="L83" s="53"/>
    </row>
    <row r="84" spans="1:12" x14ac:dyDescent="0.3">
      <c r="A84" s="18" t="s">
        <v>473</v>
      </c>
      <c r="B84" s="22" t="s">
        <v>341</v>
      </c>
      <c r="C84" s="23"/>
      <c r="D84" s="23"/>
      <c r="E84" s="23"/>
      <c r="F84" s="19" t="s">
        <v>472</v>
      </c>
      <c r="G84" s="20"/>
      <c r="H84" s="52">
        <v>189194.31</v>
      </c>
      <c r="I84" s="52">
        <v>15847.55</v>
      </c>
      <c r="J84" s="52">
        <v>0</v>
      </c>
      <c r="K84" s="52">
        <v>205041.86</v>
      </c>
      <c r="L84" s="53"/>
    </row>
    <row r="85" spans="1:12" x14ac:dyDescent="0.3">
      <c r="A85" s="24" t="s">
        <v>474</v>
      </c>
      <c r="B85" s="22" t="s">
        <v>341</v>
      </c>
      <c r="C85" s="23"/>
      <c r="D85" s="23"/>
      <c r="E85" s="23"/>
      <c r="F85" s="23"/>
      <c r="G85" s="25" t="s">
        <v>475</v>
      </c>
      <c r="H85" s="54">
        <v>189194.31</v>
      </c>
      <c r="I85" s="54">
        <v>15847.55</v>
      </c>
      <c r="J85" s="54">
        <v>0</v>
      </c>
      <c r="K85" s="54">
        <v>205041.86</v>
      </c>
      <c r="L85" s="55"/>
    </row>
    <row r="86" spans="1:12" x14ac:dyDescent="0.3">
      <c r="A86" s="26" t="s">
        <v>341</v>
      </c>
      <c r="B86" s="22" t="s">
        <v>341</v>
      </c>
      <c r="C86" s="23"/>
      <c r="D86" s="23"/>
      <c r="E86" s="23"/>
      <c r="F86" s="23"/>
      <c r="G86" s="27" t="s">
        <v>341</v>
      </c>
      <c r="H86" s="53"/>
      <c r="I86" s="53"/>
      <c r="J86" s="53"/>
      <c r="K86" s="53"/>
      <c r="L86" s="53"/>
    </row>
    <row r="87" spans="1:12" x14ac:dyDescent="0.3">
      <c r="A87" s="18" t="s">
        <v>476</v>
      </c>
      <c r="B87" s="22" t="s">
        <v>341</v>
      </c>
      <c r="C87" s="23"/>
      <c r="D87" s="23"/>
      <c r="E87" s="19" t="s">
        <v>477</v>
      </c>
      <c r="F87" s="20"/>
      <c r="G87" s="20"/>
      <c r="H87" s="52">
        <v>-174702.73</v>
      </c>
      <c r="I87" s="52">
        <v>0</v>
      </c>
      <c r="J87" s="52">
        <v>927.1</v>
      </c>
      <c r="K87" s="52">
        <v>-175629.83</v>
      </c>
      <c r="L87" s="53"/>
    </row>
    <row r="88" spans="1:12" x14ac:dyDescent="0.3">
      <c r="A88" s="18" t="s">
        <v>478</v>
      </c>
      <c r="B88" s="22" t="s">
        <v>341</v>
      </c>
      <c r="C88" s="23"/>
      <c r="D88" s="23"/>
      <c r="E88" s="23"/>
      <c r="F88" s="19" t="s">
        <v>479</v>
      </c>
      <c r="G88" s="20"/>
      <c r="H88" s="52">
        <v>-174702.73</v>
      </c>
      <c r="I88" s="52">
        <v>0</v>
      </c>
      <c r="J88" s="52">
        <v>927.1</v>
      </c>
      <c r="K88" s="52">
        <v>-175629.83</v>
      </c>
      <c r="L88" s="53"/>
    </row>
    <row r="89" spans="1:12" x14ac:dyDescent="0.3">
      <c r="A89" s="24" t="s">
        <v>480</v>
      </c>
      <c r="B89" s="22" t="s">
        <v>341</v>
      </c>
      <c r="C89" s="23"/>
      <c r="D89" s="23"/>
      <c r="E89" s="23"/>
      <c r="F89" s="23"/>
      <c r="G89" s="25" t="s">
        <v>481</v>
      </c>
      <c r="H89" s="54">
        <v>-174702.73</v>
      </c>
      <c r="I89" s="54">
        <v>0</v>
      </c>
      <c r="J89" s="54">
        <v>927.1</v>
      </c>
      <c r="K89" s="54">
        <v>-175629.83</v>
      </c>
      <c r="L89" s="55"/>
    </row>
    <row r="90" spans="1:12" x14ac:dyDescent="0.3">
      <c r="A90" s="18" t="s">
        <v>341</v>
      </c>
      <c r="B90" s="22" t="s">
        <v>341</v>
      </c>
      <c r="C90" s="23"/>
      <c r="D90" s="23"/>
      <c r="E90" s="19" t="s">
        <v>341</v>
      </c>
      <c r="F90" s="20"/>
      <c r="G90" s="20"/>
      <c r="H90" s="56"/>
      <c r="I90" s="56"/>
      <c r="J90" s="56"/>
      <c r="K90" s="56"/>
      <c r="L90" s="53"/>
    </row>
    <row r="91" spans="1:12" x14ac:dyDescent="0.3">
      <c r="A91" s="18" t="s">
        <v>56</v>
      </c>
      <c r="B91" s="19" t="s">
        <v>482</v>
      </c>
      <c r="C91" s="20"/>
      <c r="D91" s="20"/>
      <c r="E91" s="20"/>
      <c r="F91" s="20"/>
      <c r="G91" s="20"/>
      <c r="H91" s="52">
        <v>13221983.890000001</v>
      </c>
      <c r="I91" s="52">
        <v>7238156.0300000003</v>
      </c>
      <c r="J91" s="52">
        <v>9817715.3599999994</v>
      </c>
      <c r="K91" s="52">
        <v>15801543.220000001</v>
      </c>
      <c r="L91" s="53"/>
    </row>
    <row r="92" spans="1:12" x14ac:dyDescent="0.3">
      <c r="A92" s="18" t="s">
        <v>483</v>
      </c>
      <c r="B92" s="21" t="s">
        <v>341</v>
      </c>
      <c r="C92" s="19" t="s">
        <v>484</v>
      </c>
      <c r="D92" s="20"/>
      <c r="E92" s="20"/>
      <c r="F92" s="20"/>
      <c r="G92" s="20"/>
      <c r="H92" s="52">
        <v>11609110.43</v>
      </c>
      <c r="I92" s="52">
        <v>7237860.6200000001</v>
      </c>
      <c r="J92" s="52">
        <v>9653555.7699999996</v>
      </c>
      <c r="K92" s="52">
        <v>14024805.58</v>
      </c>
      <c r="L92" s="53"/>
    </row>
    <row r="93" spans="1:12" x14ac:dyDescent="0.3">
      <c r="A93" s="18" t="s">
        <v>485</v>
      </c>
      <c r="B93" s="22" t="s">
        <v>341</v>
      </c>
      <c r="C93" s="23"/>
      <c r="D93" s="19" t="s">
        <v>486</v>
      </c>
      <c r="E93" s="20"/>
      <c r="F93" s="20"/>
      <c r="G93" s="20"/>
      <c r="H93" s="52">
        <v>2819207.47</v>
      </c>
      <c r="I93" s="52">
        <v>4287145.3499999996</v>
      </c>
      <c r="J93" s="52">
        <v>4756811.93</v>
      </c>
      <c r="K93" s="52">
        <v>3288874.05</v>
      </c>
      <c r="L93" s="53"/>
    </row>
    <row r="94" spans="1:12" x14ac:dyDescent="0.3">
      <c r="A94" s="18" t="s">
        <v>487</v>
      </c>
      <c r="B94" s="22" t="s">
        <v>341</v>
      </c>
      <c r="C94" s="23"/>
      <c r="D94" s="23"/>
      <c r="E94" s="19" t="s">
        <v>488</v>
      </c>
      <c r="F94" s="20"/>
      <c r="G94" s="20"/>
      <c r="H94" s="52">
        <v>1795013.97</v>
      </c>
      <c r="I94" s="52">
        <v>3174281.83</v>
      </c>
      <c r="J94" s="52">
        <v>3347334.6</v>
      </c>
      <c r="K94" s="52">
        <v>1968066.74</v>
      </c>
      <c r="L94" s="53"/>
    </row>
    <row r="95" spans="1:12" x14ac:dyDescent="0.3">
      <c r="A95" s="18" t="s">
        <v>489</v>
      </c>
      <c r="B95" s="22" t="s">
        <v>341</v>
      </c>
      <c r="C95" s="23"/>
      <c r="D95" s="23"/>
      <c r="E95" s="23"/>
      <c r="F95" s="19" t="s">
        <v>488</v>
      </c>
      <c r="G95" s="20"/>
      <c r="H95" s="52">
        <v>1795013.97</v>
      </c>
      <c r="I95" s="52">
        <v>3174281.83</v>
      </c>
      <c r="J95" s="52">
        <v>3347334.6</v>
      </c>
      <c r="K95" s="52">
        <v>1968066.74</v>
      </c>
      <c r="L95" s="53"/>
    </row>
    <row r="96" spans="1:12" x14ac:dyDescent="0.3">
      <c r="A96" s="24" t="s">
        <v>490</v>
      </c>
      <c r="B96" s="22" t="s">
        <v>341</v>
      </c>
      <c r="C96" s="23"/>
      <c r="D96" s="23"/>
      <c r="E96" s="23"/>
      <c r="F96" s="23"/>
      <c r="G96" s="25" t="s">
        <v>491</v>
      </c>
      <c r="H96" s="54">
        <v>1334.48</v>
      </c>
      <c r="I96" s="54">
        <v>1187123.8999999999</v>
      </c>
      <c r="J96" s="54">
        <v>1187414.8400000001</v>
      </c>
      <c r="K96" s="54">
        <v>1625.42</v>
      </c>
      <c r="L96" s="55"/>
    </row>
    <row r="97" spans="1:12" x14ac:dyDescent="0.3">
      <c r="A97" s="24" t="s">
        <v>492</v>
      </c>
      <c r="B97" s="22" t="s">
        <v>341</v>
      </c>
      <c r="C97" s="23"/>
      <c r="D97" s="23"/>
      <c r="E97" s="23"/>
      <c r="F97" s="23"/>
      <c r="G97" s="25" t="s">
        <v>493</v>
      </c>
      <c r="H97" s="54">
        <v>1527977.38</v>
      </c>
      <c r="I97" s="54">
        <v>1527977.38</v>
      </c>
      <c r="J97" s="54">
        <v>1583806.65</v>
      </c>
      <c r="K97" s="54">
        <v>1583806.65</v>
      </c>
      <c r="L97" s="55"/>
    </row>
    <row r="98" spans="1:12" x14ac:dyDescent="0.3">
      <c r="A98" s="24" t="s">
        <v>494</v>
      </c>
      <c r="B98" s="22" t="s">
        <v>341</v>
      </c>
      <c r="C98" s="23"/>
      <c r="D98" s="23"/>
      <c r="E98" s="23"/>
      <c r="F98" s="23"/>
      <c r="G98" s="25" t="s">
        <v>495</v>
      </c>
      <c r="H98" s="54">
        <v>82545.86</v>
      </c>
      <c r="I98" s="54">
        <v>82545.86</v>
      </c>
      <c r="J98" s="54">
        <v>193308.22</v>
      </c>
      <c r="K98" s="54">
        <v>193308.22</v>
      </c>
      <c r="L98" s="55"/>
    </row>
    <row r="99" spans="1:12" x14ac:dyDescent="0.3">
      <c r="A99" s="24" t="s">
        <v>496</v>
      </c>
      <c r="B99" s="22" t="s">
        <v>341</v>
      </c>
      <c r="C99" s="23"/>
      <c r="D99" s="23"/>
      <c r="E99" s="23"/>
      <c r="F99" s="23"/>
      <c r="G99" s="25" t="s">
        <v>497</v>
      </c>
      <c r="H99" s="54">
        <v>0</v>
      </c>
      <c r="I99" s="54">
        <v>4929.63</v>
      </c>
      <c r="J99" s="54">
        <v>4929.63</v>
      </c>
      <c r="K99" s="54">
        <v>0</v>
      </c>
      <c r="L99" s="55"/>
    </row>
    <row r="100" spans="1:12" x14ac:dyDescent="0.3">
      <c r="A100" s="24" t="s">
        <v>500</v>
      </c>
      <c r="B100" s="22" t="s">
        <v>341</v>
      </c>
      <c r="C100" s="23"/>
      <c r="D100" s="23"/>
      <c r="E100" s="23"/>
      <c r="F100" s="23"/>
      <c r="G100" s="25" t="s">
        <v>501</v>
      </c>
      <c r="H100" s="54">
        <v>183156.25</v>
      </c>
      <c r="I100" s="54">
        <v>371705.06</v>
      </c>
      <c r="J100" s="54">
        <v>377875.26</v>
      </c>
      <c r="K100" s="54">
        <v>189326.45</v>
      </c>
      <c r="L100" s="55"/>
    </row>
    <row r="101" spans="1:12" x14ac:dyDescent="0.3">
      <c r="A101" s="26" t="s">
        <v>341</v>
      </c>
      <c r="B101" s="22" t="s">
        <v>341</v>
      </c>
      <c r="C101" s="23"/>
      <c r="D101" s="23"/>
      <c r="E101" s="23"/>
      <c r="F101" s="23"/>
      <c r="G101" s="27" t="s">
        <v>341</v>
      </c>
      <c r="H101" s="53"/>
      <c r="I101" s="53"/>
      <c r="J101" s="53"/>
      <c r="K101" s="53"/>
      <c r="L101" s="53"/>
    </row>
    <row r="102" spans="1:12" x14ac:dyDescent="0.3">
      <c r="A102" s="18" t="s">
        <v>502</v>
      </c>
      <c r="B102" s="22" t="s">
        <v>341</v>
      </c>
      <c r="C102" s="23"/>
      <c r="D102" s="23"/>
      <c r="E102" s="19" t="s">
        <v>503</v>
      </c>
      <c r="F102" s="20"/>
      <c r="G102" s="20"/>
      <c r="H102" s="52">
        <v>397262.4</v>
      </c>
      <c r="I102" s="52">
        <v>397967.5</v>
      </c>
      <c r="J102" s="52">
        <v>483272.72</v>
      </c>
      <c r="K102" s="52">
        <v>482567.62</v>
      </c>
      <c r="L102" s="53"/>
    </row>
    <row r="103" spans="1:12" x14ac:dyDescent="0.3">
      <c r="A103" s="18" t="s">
        <v>504</v>
      </c>
      <c r="B103" s="22" t="s">
        <v>341</v>
      </c>
      <c r="C103" s="23"/>
      <c r="D103" s="23"/>
      <c r="E103" s="23"/>
      <c r="F103" s="19" t="s">
        <v>503</v>
      </c>
      <c r="G103" s="20"/>
      <c r="H103" s="52">
        <v>397262.4</v>
      </c>
      <c r="I103" s="52">
        <v>397967.5</v>
      </c>
      <c r="J103" s="52">
        <v>483272.72</v>
      </c>
      <c r="K103" s="52">
        <v>482567.62</v>
      </c>
      <c r="L103" s="53"/>
    </row>
    <row r="104" spans="1:12" x14ac:dyDescent="0.3">
      <c r="A104" s="24" t="s">
        <v>505</v>
      </c>
      <c r="B104" s="22" t="s">
        <v>341</v>
      </c>
      <c r="C104" s="23"/>
      <c r="D104" s="23"/>
      <c r="E104" s="23"/>
      <c r="F104" s="23"/>
      <c r="G104" s="25" t="s">
        <v>506</v>
      </c>
      <c r="H104" s="54">
        <v>318113.81</v>
      </c>
      <c r="I104" s="54">
        <v>318818.90999999997</v>
      </c>
      <c r="J104" s="54">
        <v>391634.58</v>
      </c>
      <c r="K104" s="54">
        <v>390929.48</v>
      </c>
      <c r="L104" s="55"/>
    </row>
    <row r="105" spans="1:12" x14ac:dyDescent="0.3">
      <c r="A105" s="24" t="s">
        <v>507</v>
      </c>
      <c r="B105" s="22" t="s">
        <v>341</v>
      </c>
      <c r="C105" s="23"/>
      <c r="D105" s="23"/>
      <c r="E105" s="23"/>
      <c r="F105" s="23"/>
      <c r="G105" s="25" t="s">
        <v>508</v>
      </c>
      <c r="H105" s="54">
        <v>69714.460000000006</v>
      </c>
      <c r="I105" s="54">
        <v>69714.460000000006</v>
      </c>
      <c r="J105" s="54">
        <v>80835.23</v>
      </c>
      <c r="K105" s="54">
        <v>80835.23</v>
      </c>
      <c r="L105" s="55"/>
    </row>
    <row r="106" spans="1:12" x14ac:dyDescent="0.3">
      <c r="A106" s="24" t="s">
        <v>509</v>
      </c>
      <c r="B106" s="22" t="s">
        <v>341</v>
      </c>
      <c r="C106" s="23"/>
      <c r="D106" s="23"/>
      <c r="E106" s="23"/>
      <c r="F106" s="23"/>
      <c r="G106" s="25" t="s">
        <v>510</v>
      </c>
      <c r="H106" s="54">
        <v>9434.1299999999992</v>
      </c>
      <c r="I106" s="54">
        <v>9434.1299999999992</v>
      </c>
      <c r="J106" s="54">
        <v>10802.91</v>
      </c>
      <c r="K106" s="54">
        <v>10802.91</v>
      </c>
      <c r="L106" s="55"/>
    </row>
    <row r="107" spans="1:12" x14ac:dyDescent="0.3">
      <c r="A107" s="26" t="s">
        <v>341</v>
      </c>
      <c r="B107" s="22" t="s">
        <v>341</v>
      </c>
      <c r="C107" s="23"/>
      <c r="D107" s="23"/>
      <c r="E107" s="23"/>
      <c r="F107" s="23"/>
      <c r="G107" s="27" t="s">
        <v>341</v>
      </c>
      <c r="H107" s="53"/>
      <c r="I107" s="53"/>
      <c r="J107" s="53"/>
      <c r="K107" s="53"/>
      <c r="L107" s="53"/>
    </row>
    <row r="108" spans="1:12" x14ac:dyDescent="0.3">
      <c r="A108" s="18" t="s">
        <v>513</v>
      </c>
      <c r="B108" s="22" t="s">
        <v>341</v>
      </c>
      <c r="C108" s="23"/>
      <c r="D108" s="23"/>
      <c r="E108" s="19" t="s">
        <v>514</v>
      </c>
      <c r="F108" s="20"/>
      <c r="G108" s="20"/>
      <c r="H108" s="52">
        <v>342416.39</v>
      </c>
      <c r="I108" s="52">
        <v>75512.3</v>
      </c>
      <c r="J108" s="52">
        <v>121042.08</v>
      </c>
      <c r="K108" s="52">
        <v>387946.17</v>
      </c>
      <c r="L108" s="53"/>
    </row>
    <row r="109" spans="1:12" x14ac:dyDescent="0.3">
      <c r="A109" s="18" t="s">
        <v>515</v>
      </c>
      <c r="B109" s="22" t="s">
        <v>341</v>
      </c>
      <c r="C109" s="23"/>
      <c r="D109" s="23"/>
      <c r="E109" s="23"/>
      <c r="F109" s="19" t="s">
        <v>514</v>
      </c>
      <c r="G109" s="20"/>
      <c r="H109" s="52">
        <v>83692.69</v>
      </c>
      <c r="I109" s="52">
        <v>75512.3</v>
      </c>
      <c r="J109" s="52">
        <v>121042.08</v>
      </c>
      <c r="K109" s="52">
        <v>129222.47</v>
      </c>
      <c r="L109" s="53"/>
    </row>
    <row r="110" spans="1:12" x14ac:dyDescent="0.3">
      <c r="A110" s="24" t="s">
        <v>516</v>
      </c>
      <c r="B110" s="22" t="s">
        <v>341</v>
      </c>
      <c r="C110" s="23"/>
      <c r="D110" s="23"/>
      <c r="E110" s="23"/>
      <c r="F110" s="23"/>
      <c r="G110" s="25" t="s">
        <v>517</v>
      </c>
      <c r="H110" s="54">
        <v>22934.7</v>
      </c>
      <c r="I110" s="54">
        <v>23253.59</v>
      </c>
      <c r="J110" s="54">
        <v>59543.38</v>
      </c>
      <c r="K110" s="54">
        <v>59224.49</v>
      </c>
      <c r="L110" s="55"/>
    </row>
    <row r="111" spans="1:12" x14ac:dyDescent="0.3">
      <c r="A111" s="24" t="s">
        <v>520</v>
      </c>
      <c r="B111" s="22" t="s">
        <v>341</v>
      </c>
      <c r="C111" s="23"/>
      <c r="D111" s="23"/>
      <c r="E111" s="23"/>
      <c r="F111" s="23"/>
      <c r="G111" s="25" t="s">
        <v>521</v>
      </c>
      <c r="H111" s="54">
        <v>3297.85</v>
      </c>
      <c r="I111" s="54">
        <v>3299.6</v>
      </c>
      <c r="J111" s="54">
        <v>2990.3</v>
      </c>
      <c r="K111" s="54">
        <v>2988.55</v>
      </c>
      <c r="L111" s="55"/>
    </row>
    <row r="112" spans="1:12" x14ac:dyDescent="0.3">
      <c r="A112" s="24" t="s">
        <v>522</v>
      </c>
      <c r="B112" s="22" t="s">
        <v>341</v>
      </c>
      <c r="C112" s="23"/>
      <c r="D112" s="23"/>
      <c r="E112" s="23"/>
      <c r="F112" s="23"/>
      <c r="G112" s="25" t="s">
        <v>523</v>
      </c>
      <c r="H112" s="54">
        <v>15159.13</v>
      </c>
      <c r="I112" s="54">
        <v>6657.91</v>
      </c>
      <c r="J112" s="54">
        <v>13881.06</v>
      </c>
      <c r="K112" s="54">
        <v>22382.28</v>
      </c>
      <c r="L112" s="55"/>
    </row>
    <row r="113" spans="1:12" x14ac:dyDescent="0.3">
      <c r="A113" s="24" t="s">
        <v>524</v>
      </c>
      <c r="B113" s="22" t="s">
        <v>341</v>
      </c>
      <c r="C113" s="23"/>
      <c r="D113" s="23"/>
      <c r="E113" s="23"/>
      <c r="F113" s="23"/>
      <c r="G113" s="25" t="s">
        <v>525</v>
      </c>
      <c r="H113" s="54">
        <v>34387.99</v>
      </c>
      <c r="I113" s="54">
        <v>34387.99</v>
      </c>
      <c r="J113" s="54">
        <v>36675.160000000003</v>
      </c>
      <c r="K113" s="54">
        <v>36675.160000000003</v>
      </c>
      <c r="L113" s="55"/>
    </row>
    <row r="114" spans="1:12" x14ac:dyDescent="0.3">
      <c r="A114" s="24" t="s">
        <v>526</v>
      </c>
      <c r="B114" s="22" t="s">
        <v>341</v>
      </c>
      <c r="C114" s="23"/>
      <c r="D114" s="23"/>
      <c r="E114" s="23"/>
      <c r="F114" s="23"/>
      <c r="G114" s="25" t="s">
        <v>527</v>
      </c>
      <c r="H114" s="54">
        <v>6080.95</v>
      </c>
      <c r="I114" s="54">
        <v>6081.14</v>
      </c>
      <c r="J114" s="54">
        <v>6727.08</v>
      </c>
      <c r="K114" s="54">
        <v>6726.89</v>
      </c>
      <c r="L114" s="55"/>
    </row>
    <row r="115" spans="1:12" x14ac:dyDescent="0.3">
      <c r="A115" s="24" t="s">
        <v>530</v>
      </c>
      <c r="B115" s="22" t="s">
        <v>341</v>
      </c>
      <c r="C115" s="23"/>
      <c r="D115" s="23"/>
      <c r="E115" s="23"/>
      <c r="F115" s="23"/>
      <c r="G115" s="25" t="s">
        <v>531</v>
      </c>
      <c r="H115" s="54">
        <v>1832.07</v>
      </c>
      <c r="I115" s="54">
        <v>1832.07</v>
      </c>
      <c r="J115" s="54">
        <v>1225.0999999999999</v>
      </c>
      <c r="K115" s="54">
        <v>1225.0999999999999</v>
      </c>
      <c r="L115" s="55"/>
    </row>
    <row r="116" spans="1:12" x14ac:dyDescent="0.3">
      <c r="A116" s="26" t="s">
        <v>341</v>
      </c>
      <c r="B116" s="22" t="s">
        <v>341</v>
      </c>
      <c r="C116" s="23"/>
      <c r="D116" s="23"/>
      <c r="E116" s="23"/>
      <c r="F116" s="23"/>
      <c r="G116" s="27" t="s">
        <v>341</v>
      </c>
      <c r="H116" s="53"/>
      <c r="I116" s="53"/>
      <c r="J116" s="53"/>
      <c r="K116" s="53"/>
      <c r="L116" s="53"/>
    </row>
    <row r="117" spans="1:12" x14ac:dyDescent="0.3">
      <c r="A117" s="18" t="s">
        <v>532</v>
      </c>
      <c r="B117" s="22" t="s">
        <v>341</v>
      </c>
      <c r="C117" s="23"/>
      <c r="D117" s="23"/>
      <c r="E117" s="23"/>
      <c r="F117" s="19" t="s">
        <v>533</v>
      </c>
      <c r="G117" s="20"/>
      <c r="H117" s="52">
        <v>258723.7</v>
      </c>
      <c r="I117" s="52">
        <v>0</v>
      </c>
      <c r="J117" s="52">
        <v>0</v>
      </c>
      <c r="K117" s="52">
        <v>258723.7</v>
      </c>
      <c r="L117" s="53"/>
    </row>
    <row r="118" spans="1:12" x14ac:dyDescent="0.3">
      <c r="A118" s="24" t="s">
        <v>534</v>
      </c>
      <c r="B118" s="22" t="s">
        <v>341</v>
      </c>
      <c r="C118" s="23"/>
      <c r="D118" s="23"/>
      <c r="E118" s="23"/>
      <c r="F118" s="23"/>
      <c r="G118" s="25" t="s">
        <v>535</v>
      </c>
      <c r="H118" s="54">
        <v>258723.7</v>
      </c>
      <c r="I118" s="54">
        <v>0</v>
      </c>
      <c r="J118" s="54">
        <v>0</v>
      </c>
      <c r="K118" s="54">
        <v>258723.7</v>
      </c>
      <c r="L118" s="55"/>
    </row>
    <row r="119" spans="1:12" x14ac:dyDescent="0.3">
      <c r="A119" s="26" t="s">
        <v>341</v>
      </c>
      <c r="B119" s="22" t="s">
        <v>341</v>
      </c>
      <c r="C119" s="23"/>
      <c r="D119" s="23"/>
      <c r="E119" s="23"/>
      <c r="F119" s="23"/>
      <c r="G119" s="27" t="s">
        <v>341</v>
      </c>
      <c r="H119" s="53"/>
      <c r="I119" s="53"/>
      <c r="J119" s="53"/>
      <c r="K119" s="53"/>
      <c r="L119" s="53"/>
    </row>
    <row r="120" spans="1:12" x14ac:dyDescent="0.3">
      <c r="A120" s="18" t="s">
        <v>536</v>
      </c>
      <c r="B120" s="22" t="s">
        <v>341</v>
      </c>
      <c r="C120" s="23"/>
      <c r="D120" s="23"/>
      <c r="E120" s="19" t="s">
        <v>537</v>
      </c>
      <c r="F120" s="20"/>
      <c r="G120" s="20"/>
      <c r="H120" s="52">
        <v>284514.71000000002</v>
      </c>
      <c r="I120" s="52">
        <v>639383.72</v>
      </c>
      <c r="J120" s="52">
        <v>805162.53</v>
      </c>
      <c r="K120" s="52">
        <v>450293.52</v>
      </c>
      <c r="L120" s="53"/>
    </row>
    <row r="121" spans="1:12" x14ac:dyDescent="0.3">
      <c r="A121" s="18" t="s">
        <v>538</v>
      </c>
      <c r="B121" s="22" t="s">
        <v>341</v>
      </c>
      <c r="C121" s="23"/>
      <c r="D121" s="23"/>
      <c r="E121" s="23"/>
      <c r="F121" s="19" t="s">
        <v>537</v>
      </c>
      <c r="G121" s="20"/>
      <c r="H121" s="52">
        <v>284514.71000000002</v>
      </c>
      <c r="I121" s="52">
        <v>639383.72</v>
      </c>
      <c r="J121" s="52">
        <v>805162.53</v>
      </c>
      <c r="K121" s="52">
        <v>450293.52</v>
      </c>
      <c r="L121" s="53"/>
    </row>
    <row r="122" spans="1:12" x14ac:dyDescent="0.3">
      <c r="A122" s="24" t="s">
        <v>539</v>
      </c>
      <c r="B122" s="22" t="s">
        <v>341</v>
      </c>
      <c r="C122" s="23"/>
      <c r="D122" s="23"/>
      <c r="E122" s="23"/>
      <c r="F122" s="23"/>
      <c r="G122" s="25" t="s">
        <v>540</v>
      </c>
      <c r="H122" s="54">
        <v>284514.71000000002</v>
      </c>
      <c r="I122" s="54">
        <v>639383.72</v>
      </c>
      <c r="J122" s="54">
        <v>805162.53</v>
      </c>
      <c r="K122" s="54">
        <v>450293.52</v>
      </c>
      <c r="L122" s="55"/>
    </row>
    <row r="123" spans="1:12" x14ac:dyDescent="0.3">
      <c r="A123" s="26" t="s">
        <v>341</v>
      </c>
      <c r="B123" s="22" t="s">
        <v>341</v>
      </c>
      <c r="C123" s="23"/>
      <c r="D123" s="23"/>
      <c r="E123" s="23"/>
      <c r="F123" s="23"/>
      <c r="G123" s="27" t="s">
        <v>341</v>
      </c>
      <c r="H123" s="53"/>
      <c r="I123" s="53"/>
      <c r="J123" s="53"/>
      <c r="K123" s="53"/>
      <c r="L123" s="53"/>
    </row>
    <row r="124" spans="1:12" x14ac:dyDescent="0.3">
      <c r="A124" s="18" t="s">
        <v>541</v>
      </c>
      <c r="B124" s="22" t="s">
        <v>341</v>
      </c>
      <c r="C124" s="23"/>
      <c r="D124" s="19" t="s">
        <v>542</v>
      </c>
      <c r="E124" s="20"/>
      <c r="F124" s="20"/>
      <c r="G124" s="20"/>
      <c r="H124" s="52">
        <v>8789902.9600000009</v>
      </c>
      <c r="I124" s="52">
        <v>2950715.27</v>
      </c>
      <c r="J124" s="52">
        <v>4896743.84</v>
      </c>
      <c r="K124" s="52">
        <v>10735931.529999999</v>
      </c>
      <c r="L124" s="53"/>
    </row>
    <row r="125" spans="1:12" x14ac:dyDescent="0.3">
      <c r="A125" s="18" t="s">
        <v>543</v>
      </c>
      <c r="B125" s="22" t="s">
        <v>341</v>
      </c>
      <c r="C125" s="23"/>
      <c r="D125" s="23"/>
      <c r="E125" s="19" t="s">
        <v>542</v>
      </c>
      <c r="F125" s="20"/>
      <c r="G125" s="20"/>
      <c r="H125" s="52">
        <v>8789902.9600000009</v>
      </c>
      <c r="I125" s="52">
        <v>2950715.27</v>
      </c>
      <c r="J125" s="52">
        <v>4896743.84</v>
      </c>
      <c r="K125" s="52">
        <v>10735931.529999999</v>
      </c>
      <c r="L125" s="53"/>
    </row>
    <row r="126" spans="1:12" x14ac:dyDescent="0.3">
      <c r="A126" s="18" t="s">
        <v>544</v>
      </c>
      <c r="B126" s="22" t="s">
        <v>341</v>
      </c>
      <c r="C126" s="23"/>
      <c r="D126" s="23"/>
      <c r="E126" s="23"/>
      <c r="F126" s="19" t="s">
        <v>542</v>
      </c>
      <c r="G126" s="20"/>
      <c r="H126" s="52">
        <v>8789902.9600000009</v>
      </c>
      <c r="I126" s="52">
        <v>2950715.27</v>
      </c>
      <c r="J126" s="52">
        <v>4896743.84</v>
      </c>
      <c r="K126" s="52">
        <v>10735931.529999999</v>
      </c>
      <c r="L126" s="53"/>
    </row>
    <row r="127" spans="1:12" x14ac:dyDescent="0.3">
      <c r="A127" s="24" t="s">
        <v>545</v>
      </c>
      <c r="B127" s="22" t="s">
        <v>341</v>
      </c>
      <c r="C127" s="23"/>
      <c r="D127" s="23"/>
      <c r="E127" s="23"/>
      <c r="F127" s="23"/>
      <c r="G127" s="25" t="s">
        <v>546</v>
      </c>
      <c r="H127" s="54">
        <v>8789902.9600000009</v>
      </c>
      <c r="I127" s="54">
        <v>2950715.27</v>
      </c>
      <c r="J127" s="54">
        <v>4896743.84</v>
      </c>
      <c r="K127" s="54">
        <v>10735931.529999999</v>
      </c>
      <c r="L127" s="55"/>
    </row>
    <row r="128" spans="1:12" x14ac:dyDescent="0.3">
      <c r="A128" s="26" t="s">
        <v>341</v>
      </c>
      <c r="B128" s="22" t="s">
        <v>341</v>
      </c>
      <c r="C128" s="23"/>
      <c r="D128" s="23"/>
      <c r="E128" s="23"/>
      <c r="F128" s="23"/>
      <c r="G128" s="27" t="s">
        <v>341</v>
      </c>
      <c r="H128" s="53"/>
      <c r="I128" s="53"/>
      <c r="J128" s="53"/>
      <c r="K128" s="53"/>
      <c r="L128" s="53"/>
    </row>
    <row r="129" spans="1:12" x14ac:dyDescent="0.3">
      <c r="A129" s="18" t="s">
        <v>547</v>
      </c>
      <c r="B129" s="21" t="s">
        <v>341</v>
      </c>
      <c r="C129" s="19" t="s">
        <v>548</v>
      </c>
      <c r="D129" s="20"/>
      <c r="E129" s="20"/>
      <c r="F129" s="20"/>
      <c r="G129" s="20"/>
      <c r="H129" s="52">
        <v>1612873.46</v>
      </c>
      <c r="I129" s="52">
        <v>295.41000000000003</v>
      </c>
      <c r="J129" s="52">
        <v>164159.59</v>
      </c>
      <c r="K129" s="52">
        <v>1776737.64</v>
      </c>
      <c r="L129" s="53"/>
    </row>
    <row r="130" spans="1:12" x14ac:dyDescent="0.3">
      <c r="A130" s="18" t="s">
        <v>549</v>
      </c>
      <c r="B130" s="22" t="s">
        <v>341</v>
      </c>
      <c r="C130" s="23"/>
      <c r="D130" s="19" t="s">
        <v>550</v>
      </c>
      <c r="E130" s="20"/>
      <c r="F130" s="20"/>
      <c r="G130" s="20"/>
      <c r="H130" s="52">
        <v>1612873.46</v>
      </c>
      <c r="I130" s="52">
        <v>295.41000000000003</v>
      </c>
      <c r="J130" s="52">
        <v>164159.59</v>
      </c>
      <c r="K130" s="52">
        <v>1776737.64</v>
      </c>
      <c r="L130" s="53"/>
    </row>
    <row r="131" spans="1:12" x14ac:dyDescent="0.3">
      <c r="A131" s="18" t="s">
        <v>551</v>
      </c>
      <c r="B131" s="22" t="s">
        <v>341</v>
      </c>
      <c r="C131" s="23"/>
      <c r="D131" s="23"/>
      <c r="E131" s="19" t="s">
        <v>552</v>
      </c>
      <c r="F131" s="20"/>
      <c r="G131" s="20"/>
      <c r="H131" s="52">
        <v>1180079.8899999999</v>
      </c>
      <c r="I131" s="52">
        <v>0</v>
      </c>
      <c r="J131" s="52">
        <v>162064.24</v>
      </c>
      <c r="K131" s="52">
        <v>1342144.1299999999</v>
      </c>
      <c r="L131" s="53"/>
    </row>
    <row r="132" spans="1:12" x14ac:dyDescent="0.3">
      <c r="A132" s="18" t="s">
        <v>553</v>
      </c>
      <c r="B132" s="22" t="s">
        <v>341</v>
      </c>
      <c r="C132" s="23"/>
      <c r="D132" s="23"/>
      <c r="E132" s="23"/>
      <c r="F132" s="19" t="s">
        <v>552</v>
      </c>
      <c r="G132" s="20"/>
      <c r="H132" s="52">
        <v>1180079.8899999999</v>
      </c>
      <c r="I132" s="52">
        <v>0</v>
      </c>
      <c r="J132" s="52">
        <v>162064.24</v>
      </c>
      <c r="K132" s="52">
        <v>1342144.1299999999</v>
      </c>
      <c r="L132" s="53"/>
    </row>
    <row r="133" spans="1:12" x14ac:dyDescent="0.3">
      <c r="A133" s="24" t="s">
        <v>554</v>
      </c>
      <c r="B133" s="22" t="s">
        <v>341</v>
      </c>
      <c r="C133" s="23"/>
      <c r="D133" s="23"/>
      <c r="E133" s="23"/>
      <c r="F133" s="23"/>
      <c r="G133" s="25" t="s">
        <v>555</v>
      </c>
      <c r="H133" s="54">
        <v>1180079.8899999999</v>
      </c>
      <c r="I133" s="54">
        <v>0</v>
      </c>
      <c r="J133" s="54">
        <v>162064.24</v>
      </c>
      <c r="K133" s="54">
        <v>1342144.1299999999</v>
      </c>
      <c r="L133" s="55"/>
    </row>
    <row r="134" spans="1:12" x14ac:dyDescent="0.3">
      <c r="A134" s="26" t="s">
        <v>341</v>
      </c>
      <c r="B134" s="22" t="s">
        <v>341</v>
      </c>
      <c r="C134" s="23"/>
      <c r="D134" s="23"/>
      <c r="E134" s="23"/>
      <c r="F134" s="23"/>
      <c r="G134" s="27" t="s">
        <v>341</v>
      </c>
      <c r="H134" s="53"/>
      <c r="I134" s="53"/>
      <c r="J134" s="53"/>
      <c r="K134" s="53"/>
      <c r="L134" s="53"/>
    </row>
    <row r="135" spans="1:12" x14ac:dyDescent="0.3">
      <c r="A135" s="18" t="s">
        <v>556</v>
      </c>
      <c r="B135" s="22" t="s">
        <v>341</v>
      </c>
      <c r="C135" s="23"/>
      <c r="D135" s="23"/>
      <c r="E135" s="19" t="s">
        <v>557</v>
      </c>
      <c r="F135" s="20"/>
      <c r="G135" s="20"/>
      <c r="H135" s="52">
        <v>13720.73</v>
      </c>
      <c r="I135" s="52">
        <v>295.41000000000003</v>
      </c>
      <c r="J135" s="52">
        <v>0</v>
      </c>
      <c r="K135" s="52">
        <v>13425.32</v>
      </c>
      <c r="L135" s="53"/>
    </row>
    <row r="136" spans="1:12" x14ac:dyDescent="0.3">
      <c r="A136" s="18" t="s">
        <v>558</v>
      </c>
      <c r="B136" s="22" t="s">
        <v>341</v>
      </c>
      <c r="C136" s="23"/>
      <c r="D136" s="23"/>
      <c r="E136" s="23"/>
      <c r="F136" s="19" t="s">
        <v>557</v>
      </c>
      <c r="G136" s="20"/>
      <c r="H136" s="52">
        <v>13720.73</v>
      </c>
      <c r="I136" s="52">
        <v>295.41000000000003</v>
      </c>
      <c r="J136" s="52">
        <v>0</v>
      </c>
      <c r="K136" s="52">
        <v>13425.32</v>
      </c>
      <c r="L136" s="53"/>
    </row>
    <row r="137" spans="1:12" x14ac:dyDescent="0.3">
      <c r="A137" s="24" t="s">
        <v>559</v>
      </c>
      <c r="B137" s="22" t="s">
        <v>341</v>
      </c>
      <c r="C137" s="23"/>
      <c r="D137" s="23"/>
      <c r="E137" s="23"/>
      <c r="F137" s="23"/>
      <c r="G137" s="25" t="s">
        <v>560</v>
      </c>
      <c r="H137" s="54">
        <v>13720.73</v>
      </c>
      <c r="I137" s="54">
        <v>295.41000000000003</v>
      </c>
      <c r="J137" s="54">
        <v>0</v>
      </c>
      <c r="K137" s="54">
        <v>13425.32</v>
      </c>
      <c r="L137" s="55"/>
    </row>
    <row r="138" spans="1:12" x14ac:dyDescent="0.3">
      <c r="A138" s="26" t="s">
        <v>341</v>
      </c>
      <c r="B138" s="22" t="s">
        <v>341</v>
      </c>
      <c r="C138" s="23"/>
      <c r="D138" s="23"/>
      <c r="E138" s="23"/>
      <c r="F138" s="23"/>
      <c r="G138" s="27" t="s">
        <v>341</v>
      </c>
      <c r="H138" s="53"/>
      <c r="I138" s="53"/>
      <c r="J138" s="53"/>
      <c r="K138" s="53"/>
      <c r="L138" s="53"/>
    </row>
    <row r="139" spans="1:12" x14ac:dyDescent="0.3">
      <c r="A139" s="18" t="s">
        <v>561</v>
      </c>
      <c r="B139" s="22" t="s">
        <v>341</v>
      </c>
      <c r="C139" s="23"/>
      <c r="D139" s="23"/>
      <c r="E139" s="19" t="s">
        <v>562</v>
      </c>
      <c r="F139" s="20"/>
      <c r="G139" s="20"/>
      <c r="H139" s="52">
        <v>419072.84</v>
      </c>
      <c r="I139" s="52">
        <v>0</v>
      </c>
      <c r="J139" s="52">
        <v>2095.35</v>
      </c>
      <c r="K139" s="52">
        <v>421168.19</v>
      </c>
      <c r="L139" s="53"/>
    </row>
    <row r="140" spans="1:12" x14ac:dyDescent="0.3">
      <c r="A140" s="18" t="s">
        <v>563</v>
      </c>
      <c r="B140" s="22" t="s">
        <v>341</v>
      </c>
      <c r="C140" s="23"/>
      <c r="D140" s="23"/>
      <c r="E140" s="23"/>
      <c r="F140" s="19" t="s">
        <v>562</v>
      </c>
      <c r="G140" s="20"/>
      <c r="H140" s="52">
        <v>419072.84</v>
      </c>
      <c r="I140" s="52">
        <v>0</v>
      </c>
      <c r="J140" s="52">
        <v>2095.35</v>
      </c>
      <c r="K140" s="52">
        <v>421168.19</v>
      </c>
      <c r="L140" s="53"/>
    </row>
    <row r="141" spans="1:12" x14ac:dyDescent="0.3">
      <c r="A141" s="24" t="s">
        <v>564</v>
      </c>
      <c r="B141" s="22" t="s">
        <v>341</v>
      </c>
      <c r="C141" s="23"/>
      <c r="D141" s="23"/>
      <c r="E141" s="23"/>
      <c r="F141" s="23"/>
      <c r="G141" s="25" t="s">
        <v>565</v>
      </c>
      <c r="H141" s="54">
        <v>105299.93</v>
      </c>
      <c r="I141" s="54">
        <v>0</v>
      </c>
      <c r="J141" s="54">
        <v>526.49</v>
      </c>
      <c r="K141" s="54">
        <v>105826.42</v>
      </c>
      <c r="L141" s="55"/>
    </row>
    <row r="142" spans="1:12" x14ac:dyDescent="0.3">
      <c r="A142" s="24" t="s">
        <v>566</v>
      </c>
      <c r="B142" s="22" t="s">
        <v>341</v>
      </c>
      <c r="C142" s="23"/>
      <c r="D142" s="23"/>
      <c r="E142" s="23"/>
      <c r="F142" s="23"/>
      <c r="G142" s="25" t="s">
        <v>567</v>
      </c>
      <c r="H142" s="54">
        <v>313772.90999999997</v>
      </c>
      <c r="I142" s="54">
        <v>0</v>
      </c>
      <c r="J142" s="54">
        <v>1568.86</v>
      </c>
      <c r="K142" s="54">
        <v>315341.77</v>
      </c>
      <c r="L142" s="55"/>
    </row>
    <row r="143" spans="1:12" x14ac:dyDescent="0.3">
      <c r="A143" s="18" t="s">
        <v>341</v>
      </c>
      <c r="B143" s="22" t="s">
        <v>341</v>
      </c>
      <c r="C143" s="23"/>
      <c r="D143" s="19" t="s">
        <v>341</v>
      </c>
      <c r="E143" s="20"/>
      <c r="F143" s="20"/>
      <c r="G143" s="20"/>
      <c r="H143" s="56"/>
      <c r="I143" s="56"/>
      <c r="J143" s="56"/>
      <c r="K143" s="56"/>
      <c r="L143" s="53"/>
    </row>
    <row r="144" spans="1:12" x14ac:dyDescent="0.3">
      <c r="A144" s="18" t="s">
        <v>60</v>
      </c>
      <c r="B144" s="19" t="s">
        <v>568</v>
      </c>
      <c r="C144" s="20"/>
      <c r="D144" s="20"/>
      <c r="E144" s="20"/>
      <c r="F144" s="20"/>
      <c r="G144" s="20"/>
      <c r="H144" s="52">
        <v>2160350.92</v>
      </c>
      <c r="I144" s="52">
        <v>4573580.74</v>
      </c>
      <c r="J144" s="52">
        <v>1699746.37</v>
      </c>
      <c r="K144" s="52">
        <v>5034185.29</v>
      </c>
      <c r="L144" s="53">
        <f>I144-J144</f>
        <v>2873834.37</v>
      </c>
    </row>
    <row r="145" spans="1:12" x14ac:dyDescent="0.3">
      <c r="A145" s="18" t="s">
        <v>569</v>
      </c>
      <c r="B145" s="21" t="s">
        <v>341</v>
      </c>
      <c r="C145" s="19" t="s">
        <v>570</v>
      </c>
      <c r="D145" s="20"/>
      <c r="E145" s="20"/>
      <c r="F145" s="20"/>
      <c r="G145" s="20"/>
      <c r="H145" s="52">
        <v>1903495.35</v>
      </c>
      <c r="I145" s="52">
        <v>4119522.79</v>
      </c>
      <c r="J145" s="52">
        <v>1690348.71</v>
      </c>
      <c r="K145" s="52">
        <v>4332669.43</v>
      </c>
      <c r="L145" s="53"/>
    </row>
    <row r="146" spans="1:12" x14ac:dyDescent="0.3">
      <c r="A146" s="18" t="s">
        <v>571</v>
      </c>
      <c r="B146" s="22" t="s">
        <v>341</v>
      </c>
      <c r="C146" s="23"/>
      <c r="D146" s="19" t="s">
        <v>572</v>
      </c>
      <c r="E146" s="20"/>
      <c r="F146" s="20"/>
      <c r="G146" s="20"/>
      <c r="H146" s="52">
        <v>1567401.81</v>
      </c>
      <c r="I146" s="52">
        <v>3795934.25</v>
      </c>
      <c r="J146" s="52">
        <v>1690348.68</v>
      </c>
      <c r="K146" s="52">
        <v>3672987.38</v>
      </c>
      <c r="L146" s="53"/>
    </row>
    <row r="147" spans="1:12" x14ac:dyDescent="0.3">
      <c r="A147" s="18" t="s">
        <v>604</v>
      </c>
      <c r="B147" s="22" t="s">
        <v>341</v>
      </c>
      <c r="C147" s="23"/>
      <c r="D147" s="23"/>
      <c r="E147" s="19" t="s">
        <v>605</v>
      </c>
      <c r="F147" s="20"/>
      <c r="G147" s="20"/>
      <c r="H147" s="52">
        <v>1534545.3</v>
      </c>
      <c r="I147" s="52">
        <v>3738919.53</v>
      </c>
      <c r="J147" s="52">
        <v>1666335.41</v>
      </c>
      <c r="K147" s="52">
        <v>3607129.42</v>
      </c>
      <c r="L147" s="53"/>
    </row>
    <row r="148" spans="1:12" x14ac:dyDescent="0.3">
      <c r="A148" s="18" t="s">
        <v>606</v>
      </c>
      <c r="B148" s="22" t="s">
        <v>341</v>
      </c>
      <c r="C148" s="23"/>
      <c r="D148" s="23"/>
      <c r="E148" s="23"/>
      <c r="F148" s="19" t="s">
        <v>576</v>
      </c>
      <c r="G148" s="20"/>
      <c r="H148" s="52">
        <v>241988.71</v>
      </c>
      <c r="I148" s="52">
        <v>531158.5</v>
      </c>
      <c r="J148" s="52">
        <v>276343.69</v>
      </c>
      <c r="K148" s="52">
        <v>496803.52</v>
      </c>
      <c r="L148" s="53">
        <f>I148-J148</f>
        <v>254814.81</v>
      </c>
    </row>
    <row r="149" spans="1:12" x14ac:dyDescent="0.3">
      <c r="A149" s="24" t="s">
        <v>607</v>
      </c>
      <c r="B149" s="22" t="s">
        <v>341</v>
      </c>
      <c r="C149" s="23"/>
      <c r="D149" s="23"/>
      <c r="E149" s="23"/>
      <c r="F149" s="23"/>
      <c r="G149" s="25" t="s">
        <v>578</v>
      </c>
      <c r="H149" s="54">
        <v>121831</v>
      </c>
      <c r="I149" s="54">
        <v>130718.68</v>
      </c>
      <c r="J149" s="54">
        <v>0</v>
      </c>
      <c r="K149" s="54">
        <v>252549.68</v>
      </c>
      <c r="L149" s="55"/>
    </row>
    <row r="150" spans="1:12" x14ac:dyDescent="0.3">
      <c r="A150" s="24" t="s">
        <v>608</v>
      </c>
      <c r="B150" s="22" t="s">
        <v>341</v>
      </c>
      <c r="C150" s="23"/>
      <c r="D150" s="23"/>
      <c r="E150" s="23"/>
      <c r="F150" s="23"/>
      <c r="G150" s="25" t="s">
        <v>580</v>
      </c>
      <c r="H150" s="54">
        <v>17617.669999999998</v>
      </c>
      <c r="I150" s="54">
        <v>273476.51</v>
      </c>
      <c r="J150" s="54">
        <v>252040.1</v>
      </c>
      <c r="K150" s="54">
        <v>39054.080000000002</v>
      </c>
      <c r="L150" s="55"/>
    </row>
    <row r="151" spans="1:12" x14ac:dyDescent="0.3">
      <c r="A151" s="24" t="s">
        <v>609</v>
      </c>
      <c r="B151" s="22" t="s">
        <v>341</v>
      </c>
      <c r="C151" s="23"/>
      <c r="D151" s="23"/>
      <c r="E151" s="23"/>
      <c r="F151" s="23"/>
      <c r="G151" s="25" t="s">
        <v>582</v>
      </c>
      <c r="H151" s="54">
        <v>14878.92</v>
      </c>
      <c r="I151" s="54">
        <v>30254.46</v>
      </c>
      <c r="J151" s="54">
        <v>14878.92</v>
      </c>
      <c r="K151" s="54">
        <v>30254.46</v>
      </c>
      <c r="L151" s="55"/>
    </row>
    <row r="152" spans="1:12" x14ac:dyDescent="0.3">
      <c r="A152" s="24" t="s">
        <v>612</v>
      </c>
      <c r="B152" s="22" t="s">
        <v>341</v>
      </c>
      <c r="C152" s="23"/>
      <c r="D152" s="23"/>
      <c r="E152" s="23"/>
      <c r="F152" s="23"/>
      <c r="G152" s="25" t="s">
        <v>584</v>
      </c>
      <c r="H152" s="54">
        <v>36727.78</v>
      </c>
      <c r="I152" s="54">
        <v>36670</v>
      </c>
      <c r="J152" s="54">
        <v>0</v>
      </c>
      <c r="K152" s="54">
        <v>73397.78</v>
      </c>
      <c r="L152" s="55"/>
    </row>
    <row r="153" spans="1:12" x14ac:dyDescent="0.3">
      <c r="A153" s="24" t="s">
        <v>613</v>
      </c>
      <c r="B153" s="22" t="s">
        <v>341</v>
      </c>
      <c r="C153" s="23"/>
      <c r="D153" s="23"/>
      <c r="E153" s="23"/>
      <c r="F153" s="23"/>
      <c r="G153" s="25" t="s">
        <v>586</v>
      </c>
      <c r="H153" s="54">
        <v>10805.26</v>
      </c>
      <c r="I153" s="54">
        <v>10809.85</v>
      </c>
      <c r="J153" s="54">
        <v>0</v>
      </c>
      <c r="K153" s="54">
        <v>21615.11</v>
      </c>
      <c r="L153" s="55"/>
    </row>
    <row r="154" spans="1:12" x14ac:dyDescent="0.3">
      <c r="A154" s="24" t="s">
        <v>614</v>
      </c>
      <c r="B154" s="22" t="s">
        <v>341</v>
      </c>
      <c r="C154" s="23"/>
      <c r="D154" s="23"/>
      <c r="E154" s="23"/>
      <c r="F154" s="23"/>
      <c r="G154" s="25" t="s">
        <v>588</v>
      </c>
      <c r="H154" s="54">
        <v>1355.18</v>
      </c>
      <c r="I154" s="54">
        <v>1354.25</v>
      </c>
      <c r="J154" s="54">
        <v>0</v>
      </c>
      <c r="K154" s="54">
        <v>2709.43</v>
      </c>
      <c r="L154" s="55"/>
    </row>
    <row r="155" spans="1:12" x14ac:dyDescent="0.3">
      <c r="A155" s="24" t="s">
        <v>615</v>
      </c>
      <c r="B155" s="22" t="s">
        <v>341</v>
      </c>
      <c r="C155" s="23"/>
      <c r="D155" s="23"/>
      <c r="E155" s="23"/>
      <c r="F155" s="23"/>
      <c r="G155" s="25" t="s">
        <v>616</v>
      </c>
      <c r="H155" s="54">
        <v>16414.060000000001</v>
      </c>
      <c r="I155" s="54">
        <v>21869.08</v>
      </c>
      <c r="J155" s="54">
        <v>5592.94</v>
      </c>
      <c r="K155" s="54">
        <v>32690.2</v>
      </c>
      <c r="L155" s="55"/>
    </row>
    <row r="156" spans="1:12" x14ac:dyDescent="0.3">
      <c r="A156" s="24" t="s">
        <v>617</v>
      </c>
      <c r="B156" s="22" t="s">
        <v>341</v>
      </c>
      <c r="C156" s="23"/>
      <c r="D156" s="23"/>
      <c r="E156" s="23"/>
      <c r="F156" s="23"/>
      <c r="G156" s="25" t="s">
        <v>590</v>
      </c>
      <c r="H156" s="54">
        <v>253.45</v>
      </c>
      <c r="I156" s="54">
        <v>0</v>
      </c>
      <c r="J156" s="54">
        <v>0</v>
      </c>
      <c r="K156" s="54">
        <v>253.45</v>
      </c>
      <c r="L156" s="55"/>
    </row>
    <row r="157" spans="1:12" x14ac:dyDescent="0.3">
      <c r="A157" s="24" t="s">
        <v>618</v>
      </c>
      <c r="B157" s="22" t="s">
        <v>341</v>
      </c>
      <c r="C157" s="23"/>
      <c r="D157" s="23"/>
      <c r="E157" s="23"/>
      <c r="F157" s="23"/>
      <c r="G157" s="25" t="s">
        <v>592</v>
      </c>
      <c r="H157" s="54">
        <v>15892</v>
      </c>
      <c r="I157" s="54">
        <v>17081</v>
      </c>
      <c r="J157" s="54">
        <v>0</v>
      </c>
      <c r="K157" s="54">
        <v>32973</v>
      </c>
      <c r="L157" s="55"/>
    </row>
    <row r="158" spans="1:12" x14ac:dyDescent="0.3">
      <c r="A158" s="24" t="s">
        <v>619</v>
      </c>
      <c r="B158" s="22" t="s">
        <v>341</v>
      </c>
      <c r="C158" s="23"/>
      <c r="D158" s="23"/>
      <c r="E158" s="23"/>
      <c r="F158" s="23"/>
      <c r="G158" s="25" t="s">
        <v>620</v>
      </c>
      <c r="H158" s="54">
        <v>4893.3900000000003</v>
      </c>
      <c r="I158" s="54">
        <v>7868.67</v>
      </c>
      <c r="J158" s="54">
        <v>3831.73</v>
      </c>
      <c r="K158" s="54">
        <v>8930.33</v>
      </c>
      <c r="L158" s="55"/>
    </row>
    <row r="159" spans="1:12" x14ac:dyDescent="0.3">
      <c r="A159" s="24" t="s">
        <v>621</v>
      </c>
      <c r="B159" s="22" t="s">
        <v>341</v>
      </c>
      <c r="C159" s="23"/>
      <c r="D159" s="23"/>
      <c r="E159" s="23"/>
      <c r="F159" s="23"/>
      <c r="G159" s="25" t="s">
        <v>594</v>
      </c>
      <c r="H159" s="54">
        <v>1320</v>
      </c>
      <c r="I159" s="54">
        <v>1056</v>
      </c>
      <c r="J159" s="54">
        <v>0</v>
      </c>
      <c r="K159" s="54">
        <v>2376</v>
      </c>
      <c r="L159" s="55"/>
    </row>
    <row r="160" spans="1:12" x14ac:dyDescent="0.3">
      <c r="A160" s="26" t="s">
        <v>341</v>
      </c>
      <c r="B160" s="22" t="s">
        <v>341</v>
      </c>
      <c r="C160" s="23"/>
      <c r="D160" s="23"/>
      <c r="E160" s="23"/>
      <c r="F160" s="23"/>
      <c r="G160" s="27" t="s">
        <v>341</v>
      </c>
      <c r="H160" s="53"/>
      <c r="I160" s="53"/>
      <c r="J160" s="53"/>
      <c r="K160" s="53"/>
      <c r="L160" s="53"/>
    </row>
    <row r="161" spans="1:12" x14ac:dyDescent="0.3">
      <c r="A161" s="18" t="s">
        <v>624</v>
      </c>
      <c r="B161" s="22" t="s">
        <v>341</v>
      </c>
      <c r="C161" s="23"/>
      <c r="D161" s="23"/>
      <c r="E161" s="23"/>
      <c r="F161" s="19" t="s">
        <v>596</v>
      </c>
      <c r="G161" s="20"/>
      <c r="H161" s="52">
        <v>1292556.5900000001</v>
      </c>
      <c r="I161" s="52">
        <v>3207761.03</v>
      </c>
      <c r="J161" s="52">
        <v>1389991.72</v>
      </c>
      <c r="K161" s="52">
        <v>3110325.9</v>
      </c>
      <c r="L161" s="53">
        <f>I161-J161</f>
        <v>1817769.3099999998</v>
      </c>
    </row>
    <row r="162" spans="1:12" x14ac:dyDescent="0.3">
      <c r="A162" s="24" t="s">
        <v>625</v>
      </c>
      <c r="B162" s="22" t="s">
        <v>341</v>
      </c>
      <c r="C162" s="23"/>
      <c r="D162" s="23"/>
      <c r="E162" s="23"/>
      <c r="F162" s="23"/>
      <c r="G162" s="25" t="s">
        <v>578</v>
      </c>
      <c r="H162" s="54">
        <v>503778.3</v>
      </c>
      <c r="I162" s="54">
        <v>886864.4</v>
      </c>
      <c r="J162" s="54">
        <v>6057.69</v>
      </c>
      <c r="K162" s="54">
        <v>1384585.01</v>
      </c>
      <c r="L162" s="55"/>
    </row>
    <row r="163" spans="1:12" x14ac:dyDescent="0.3">
      <c r="A163" s="24" t="s">
        <v>626</v>
      </c>
      <c r="B163" s="22" t="s">
        <v>341</v>
      </c>
      <c r="C163" s="23"/>
      <c r="D163" s="23"/>
      <c r="E163" s="23"/>
      <c r="F163" s="23"/>
      <c r="G163" s="25" t="s">
        <v>580</v>
      </c>
      <c r="H163" s="54">
        <v>148880.53</v>
      </c>
      <c r="I163" s="54">
        <v>1380252.16</v>
      </c>
      <c r="J163" s="54">
        <v>1254816.92</v>
      </c>
      <c r="K163" s="54">
        <v>274315.77</v>
      </c>
      <c r="L163" s="55"/>
    </row>
    <row r="164" spans="1:12" x14ac:dyDescent="0.3">
      <c r="A164" s="24" t="s">
        <v>627</v>
      </c>
      <c r="B164" s="22" t="s">
        <v>341</v>
      </c>
      <c r="C164" s="23"/>
      <c r="D164" s="23"/>
      <c r="E164" s="23"/>
      <c r="F164" s="23"/>
      <c r="G164" s="25" t="s">
        <v>582</v>
      </c>
      <c r="H164" s="54">
        <v>66403.360000000001</v>
      </c>
      <c r="I164" s="54">
        <v>170782.66</v>
      </c>
      <c r="J164" s="54">
        <v>65947.17</v>
      </c>
      <c r="K164" s="54">
        <v>171238.85</v>
      </c>
      <c r="L164" s="55"/>
    </row>
    <row r="165" spans="1:12" x14ac:dyDescent="0.3">
      <c r="A165" s="24" t="s">
        <v>628</v>
      </c>
      <c r="B165" s="22" t="s">
        <v>341</v>
      </c>
      <c r="C165" s="23"/>
      <c r="D165" s="23"/>
      <c r="E165" s="23"/>
      <c r="F165" s="23"/>
      <c r="G165" s="25" t="s">
        <v>611</v>
      </c>
      <c r="H165" s="54">
        <v>18196.830000000002</v>
      </c>
      <c r="I165" s="54">
        <v>46846.84</v>
      </c>
      <c r="J165" s="54">
        <v>3050.41</v>
      </c>
      <c r="K165" s="54">
        <v>61993.26</v>
      </c>
      <c r="L165" s="55"/>
    </row>
    <row r="166" spans="1:12" x14ac:dyDescent="0.3">
      <c r="A166" s="24" t="s">
        <v>629</v>
      </c>
      <c r="B166" s="22" t="s">
        <v>341</v>
      </c>
      <c r="C166" s="23"/>
      <c r="D166" s="23"/>
      <c r="E166" s="23"/>
      <c r="F166" s="23"/>
      <c r="G166" s="25" t="s">
        <v>623</v>
      </c>
      <c r="H166" s="54">
        <v>306.07</v>
      </c>
      <c r="I166" s="54">
        <v>675.05</v>
      </c>
      <c r="J166" s="54">
        <v>0</v>
      </c>
      <c r="K166" s="54">
        <v>981.12</v>
      </c>
      <c r="L166" s="55"/>
    </row>
    <row r="167" spans="1:12" x14ac:dyDescent="0.3">
      <c r="A167" s="24" t="s">
        <v>630</v>
      </c>
      <c r="B167" s="22" t="s">
        <v>341</v>
      </c>
      <c r="C167" s="23"/>
      <c r="D167" s="23"/>
      <c r="E167" s="23"/>
      <c r="F167" s="23"/>
      <c r="G167" s="25" t="s">
        <v>584</v>
      </c>
      <c r="H167" s="54">
        <v>199817.95</v>
      </c>
      <c r="I167" s="54">
        <v>249781.15</v>
      </c>
      <c r="J167" s="54">
        <v>0</v>
      </c>
      <c r="K167" s="54">
        <v>449599.1</v>
      </c>
      <c r="L167" s="55"/>
    </row>
    <row r="168" spans="1:12" x14ac:dyDescent="0.3">
      <c r="A168" s="24" t="s">
        <v>631</v>
      </c>
      <c r="B168" s="22" t="s">
        <v>341</v>
      </c>
      <c r="C168" s="23"/>
      <c r="D168" s="23"/>
      <c r="E168" s="23"/>
      <c r="F168" s="23"/>
      <c r="G168" s="25" t="s">
        <v>586</v>
      </c>
      <c r="H168" s="54">
        <v>96145.22</v>
      </c>
      <c r="I168" s="54">
        <v>140841.70000000001</v>
      </c>
      <c r="J168" s="54">
        <v>0</v>
      </c>
      <c r="K168" s="54">
        <v>236986.92</v>
      </c>
      <c r="L168" s="55"/>
    </row>
    <row r="169" spans="1:12" x14ac:dyDescent="0.3">
      <c r="A169" s="24" t="s">
        <v>632</v>
      </c>
      <c r="B169" s="22" t="s">
        <v>341</v>
      </c>
      <c r="C169" s="23"/>
      <c r="D169" s="23"/>
      <c r="E169" s="23"/>
      <c r="F169" s="23"/>
      <c r="G169" s="25" t="s">
        <v>588</v>
      </c>
      <c r="H169" s="54">
        <v>7926.57</v>
      </c>
      <c r="I169" s="54">
        <v>9296.2800000000007</v>
      </c>
      <c r="J169" s="54">
        <v>0</v>
      </c>
      <c r="K169" s="54">
        <v>17222.849999999999</v>
      </c>
      <c r="L169" s="55"/>
    </row>
    <row r="170" spans="1:12" x14ac:dyDescent="0.3">
      <c r="A170" s="24" t="s">
        <v>633</v>
      </c>
      <c r="B170" s="22" t="s">
        <v>341</v>
      </c>
      <c r="C170" s="23"/>
      <c r="D170" s="23"/>
      <c r="E170" s="23"/>
      <c r="F170" s="23"/>
      <c r="G170" s="25" t="s">
        <v>616</v>
      </c>
      <c r="H170" s="54">
        <v>111256.78</v>
      </c>
      <c r="I170" s="54">
        <v>163337.47</v>
      </c>
      <c r="J170" s="54">
        <v>42210.239999999998</v>
      </c>
      <c r="K170" s="54">
        <v>232384.01</v>
      </c>
      <c r="L170" s="55"/>
    </row>
    <row r="171" spans="1:12" x14ac:dyDescent="0.3">
      <c r="A171" s="24" t="s">
        <v>634</v>
      </c>
      <c r="B171" s="22" t="s">
        <v>341</v>
      </c>
      <c r="C171" s="23"/>
      <c r="D171" s="23"/>
      <c r="E171" s="23"/>
      <c r="F171" s="23"/>
      <c r="G171" s="25" t="s">
        <v>590</v>
      </c>
      <c r="H171" s="54">
        <v>2476.92</v>
      </c>
      <c r="I171" s="54">
        <v>1.72</v>
      </c>
      <c r="J171" s="54">
        <v>2.88</v>
      </c>
      <c r="K171" s="54">
        <v>2475.7600000000002</v>
      </c>
      <c r="L171" s="55"/>
    </row>
    <row r="172" spans="1:12" x14ac:dyDescent="0.3">
      <c r="A172" s="24" t="s">
        <v>635</v>
      </c>
      <c r="B172" s="22" t="s">
        <v>341</v>
      </c>
      <c r="C172" s="23"/>
      <c r="D172" s="23"/>
      <c r="E172" s="23"/>
      <c r="F172" s="23"/>
      <c r="G172" s="25" t="s">
        <v>592</v>
      </c>
      <c r="H172" s="54">
        <v>113438.08</v>
      </c>
      <c r="I172" s="54">
        <v>120587.12</v>
      </c>
      <c r="J172" s="54">
        <v>1218</v>
      </c>
      <c r="K172" s="54">
        <v>232807.2</v>
      </c>
      <c r="L172" s="55"/>
    </row>
    <row r="173" spans="1:12" x14ac:dyDescent="0.3">
      <c r="A173" s="24" t="s">
        <v>636</v>
      </c>
      <c r="B173" s="22" t="s">
        <v>341</v>
      </c>
      <c r="C173" s="23"/>
      <c r="D173" s="23"/>
      <c r="E173" s="23"/>
      <c r="F173" s="23"/>
      <c r="G173" s="25" t="s">
        <v>620</v>
      </c>
      <c r="H173" s="54">
        <v>23137.98</v>
      </c>
      <c r="I173" s="54">
        <v>37702.480000000003</v>
      </c>
      <c r="J173" s="54">
        <v>16688.41</v>
      </c>
      <c r="K173" s="54">
        <v>44152.05</v>
      </c>
      <c r="L173" s="55"/>
    </row>
    <row r="174" spans="1:12" x14ac:dyDescent="0.3">
      <c r="A174" s="24" t="s">
        <v>637</v>
      </c>
      <c r="B174" s="22" t="s">
        <v>341</v>
      </c>
      <c r="C174" s="23"/>
      <c r="D174" s="23"/>
      <c r="E174" s="23"/>
      <c r="F174" s="23"/>
      <c r="G174" s="25" t="s">
        <v>594</v>
      </c>
      <c r="H174" s="54">
        <v>792</v>
      </c>
      <c r="I174" s="54">
        <v>792</v>
      </c>
      <c r="J174" s="54">
        <v>0</v>
      </c>
      <c r="K174" s="54">
        <v>1584</v>
      </c>
      <c r="L174" s="55"/>
    </row>
    <row r="175" spans="1:12" x14ac:dyDescent="0.3">
      <c r="A175" s="26" t="s">
        <v>341</v>
      </c>
      <c r="B175" s="22" t="s">
        <v>341</v>
      </c>
      <c r="C175" s="23"/>
      <c r="D175" s="23"/>
      <c r="E175" s="23"/>
      <c r="F175" s="23"/>
      <c r="G175" s="27" t="s">
        <v>341</v>
      </c>
      <c r="H175" s="53"/>
      <c r="I175" s="53"/>
      <c r="J175" s="53"/>
      <c r="K175" s="53"/>
      <c r="L175" s="53"/>
    </row>
    <row r="176" spans="1:12" x14ac:dyDescent="0.3">
      <c r="A176" s="18" t="s">
        <v>638</v>
      </c>
      <c r="B176" s="22" t="s">
        <v>341</v>
      </c>
      <c r="C176" s="23"/>
      <c r="D176" s="23"/>
      <c r="E176" s="19" t="s">
        <v>639</v>
      </c>
      <c r="F176" s="20"/>
      <c r="G176" s="20"/>
      <c r="H176" s="52">
        <v>32856.51</v>
      </c>
      <c r="I176" s="52">
        <v>57014.720000000001</v>
      </c>
      <c r="J176" s="52">
        <v>24013.27</v>
      </c>
      <c r="K176" s="52">
        <v>65857.960000000006</v>
      </c>
      <c r="L176" s="53">
        <f>I176-J176</f>
        <v>33001.449999999997</v>
      </c>
    </row>
    <row r="177" spans="1:12" x14ac:dyDescent="0.3">
      <c r="A177" s="18" t="s">
        <v>640</v>
      </c>
      <c r="B177" s="22" t="s">
        <v>341</v>
      </c>
      <c r="C177" s="23"/>
      <c r="D177" s="23"/>
      <c r="E177" s="23"/>
      <c r="F177" s="19" t="s">
        <v>596</v>
      </c>
      <c r="G177" s="20"/>
      <c r="H177" s="52">
        <v>32856.51</v>
      </c>
      <c r="I177" s="52">
        <v>57014.720000000001</v>
      </c>
      <c r="J177" s="52">
        <v>24013.27</v>
      </c>
      <c r="K177" s="52">
        <v>65857.960000000006</v>
      </c>
      <c r="L177" s="53"/>
    </row>
    <row r="178" spans="1:12" x14ac:dyDescent="0.3">
      <c r="A178" s="24" t="s">
        <v>641</v>
      </c>
      <c r="B178" s="22" t="s">
        <v>341</v>
      </c>
      <c r="C178" s="23"/>
      <c r="D178" s="23"/>
      <c r="E178" s="23"/>
      <c r="F178" s="23"/>
      <c r="G178" s="25" t="s">
        <v>578</v>
      </c>
      <c r="H178" s="54">
        <v>15236.86</v>
      </c>
      <c r="I178" s="54">
        <v>15236.86</v>
      </c>
      <c r="J178" s="54">
        <v>0</v>
      </c>
      <c r="K178" s="54">
        <v>30473.72</v>
      </c>
      <c r="L178" s="55"/>
    </row>
    <row r="179" spans="1:12" x14ac:dyDescent="0.3">
      <c r="A179" s="24" t="s">
        <v>642</v>
      </c>
      <c r="B179" s="22" t="s">
        <v>341</v>
      </c>
      <c r="C179" s="23"/>
      <c r="D179" s="23"/>
      <c r="E179" s="23"/>
      <c r="F179" s="23"/>
      <c r="G179" s="25" t="s">
        <v>580</v>
      </c>
      <c r="H179" s="54">
        <v>2253.6999999999998</v>
      </c>
      <c r="I179" s="54">
        <v>23414.49</v>
      </c>
      <c r="J179" s="54">
        <v>21120.36</v>
      </c>
      <c r="K179" s="54">
        <v>4547.83</v>
      </c>
      <c r="L179" s="55"/>
    </row>
    <row r="180" spans="1:12" x14ac:dyDescent="0.3">
      <c r="A180" s="24" t="s">
        <v>643</v>
      </c>
      <c r="B180" s="22" t="s">
        <v>341</v>
      </c>
      <c r="C180" s="23"/>
      <c r="D180" s="23"/>
      <c r="E180" s="23"/>
      <c r="F180" s="23"/>
      <c r="G180" s="25" t="s">
        <v>582</v>
      </c>
      <c r="H180" s="54">
        <v>1719.77</v>
      </c>
      <c r="I180" s="54">
        <v>3439.84</v>
      </c>
      <c r="J180" s="54">
        <v>1719.77</v>
      </c>
      <c r="K180" s="54">
        <v>3439.84</v>
      </c>
      <c r="L180" s="55"/>
    </row>
    <row r="181" spans="1:12" x14ac:dyDescent="0.3">
      <c r="A181" s="24" t="s">
        <v>646</v>
      </c>
      <c r="B181" s="22" t="s">
        <v>341</v>
      </c>
      <c r="C181" s="23"/>
      <c r="D181" s="23"/>
      <c r="E181" s="23"/>
      <c r="F181" s="23"/>
      <c r="G181" s="25" t="s">
        <v>584</v>
      </c>
      <c r="H181" s="54">
        <v>4132.3900000000003</v>
      </c>
      <c r="I181" s="54">
        <v>4122.67</v>
      </c>
      <c r="J181" s="54">
        <v>0</v>
      </c>
      <c r="K181" s="54">
        <v>8255.06</v>
      </c>
      <c r="L181" s="55"/>
    </row>
    <row r="182" spans="1:12" x14ac:dyDescent="0.3">
      <c r="A182" s="24" t="s">
        <v>647</v>
      </c>
      <c r="B182" s="22" t="s">
        <v>341</v>
      </c>
      <c r="C182" s="23"/>
      <c r="D182" s="23"/>
      <c r="E182" s="23"/>
      <c r="F182" s="23"/>
      <c r="G182" s="25" t="s">
        <v>586</v>
      </c>
      <c r="H182" s="54">
        <v>1219.04</v>
      </c>
      <c r="I182" s="54">
        <v>1219.04</v>
      </c>
      <c r="J182" s="54">
        <v>0</v>
      </c>
      <c r="K182" s="54">
        <v>2438.08</v>
      </c>
      <c r="L182" s="55"/>
    </row>
    <row r="183" spans="1:12" x14ac:dyDescent="0.3">
      <c r="A183" s="24" t="s">
        <v>648</v>
      </c>
      <c r="B183" s="22" t="s">
        <v>341</v>
      </c>
      <c r="C183" s="23"/>
      <c r="D183" s="23"/>
      <c r="E183" s="23"/>
      <c r="F183" s="23"/>
      <c r="G183" s="25" t="s">
        <v>588</v>
      </c>
      <c r="H183" s="54">
        <v>152.38</v>
      </c>
      <c r="I183" s="54">
        <v>152.38</v>
      </c>
      <c r="J183" s="54">
        <v>0</v>
      </c>
      <c r="K183" s="54">
        <v>304.76</v>
      </c>
      <c r="L183" s="55"/>
    </row>
    <row r="184" spans="1:12" x14ac:dyDescent="0.3">
      <c r="A184" s="24" t="s">
        <v>649</v>
      </c>
      <c r="B184" s="22" t="s">
        <v>341</v>
      </c>
      <c r="C184" s="23"/>
      <c r="D184" s="23"/>
      <c r="E184" s="23"/>
      <c r="F184" s="23"/>
      <c r="G184" s="25" t="s">
        <v>616</v>
      </c>
      <c r="H184" s="54">
        <v>1646.54</v>
      </c>
      <c r="I184" s="54">
        <v>2433.34</v>
      </c>
      <c r="J184" s="54">
        <v>595.70000000000005</v>
      </c>
      <c r="K184" s="54">
        <v>3484.18</v>
      </c>
      <c r="L184" s="55"/>
    </row>
    <row r="185" spans="1:12" x14ac:dyDescent="0.3">
      <c r="A185" s="24" t="s">
        <v>650</v>
      </c>
      <c r="B185" s="22" t="s">
        <v>341</v>
      </c>
      <c r="C185" s="23"/>
      <c r="D185" s="23"/>
      <c r="E185" s="23"/>
      <c r="F185" s="23"/>
      <c r="G185" s="25" t="s">
        <v>590</v>
      </c>
      <c r="H185" s="54">
        <v>150.47</v>
      </c>
      <c r="I185" s="54">
        <v>0</v>
      </c>
      <c r="J185" s="54">
        <v>0</v>
      </c>
      <c r="K185" s="54">
        <v>150.47</v>
      </c>
      <c r="L185" s="55"/>
    </row>
    <row r="186" spans="1:12" x14ac:dyDescent="0.3">
      <c r="A186" s="24" t="s">
        <v>651</v>
      </c>
      <c r="B186" s="22" t="s">
        <v>341</v>
      </c>
      <c r="C186" s="23"/>
      <c r="D186" s="23"/>
      <c r="E186" s="23"/>
      <c r="F186" s="23"/>
      <c r="G186" s="25" t="s">
        <v>592</v>
      </c>
      <c r="H186" s="54">
        <v>4370</v>
      </c>
      <c r="I186" s="54">
        <v>4370</v>
      </c>
      <c r="J186" s="54">
        <v>0</v>
      </c>
      <c r="K186" s="54">
        <v>8740</v>
      </c>
      <c r="L186" s="55"/>
    </row>
    <row r="187" spans="1:12" x14ac:dyDescent="0.3">
      <c r="A187" s="24" t="s">
        <v>652</v>
      </c>
      <c r="B187" s="22" t="s">
        <v>341</v>
      </c>
      <c r="C187" s="23"/>
      <c r="D187" s="23"/>
      <c r="E187" s="23"/>
      <c r="F187" s="23"/>
      <c r="G187" s="25" t="s">
        <v>620</v>
      </c>
      <c r="H187" s="54">
        <v>1975.36</v>
      </c>
      <c r="I187" s="54">
        <v>2626.1</v>
      </c>
      <c r="J187" s="54">
        <v>577.44000000000005</v>
      </c>
      <c r="K187" s="54">
        <v>4024.02</v>
      </c>
      <c r="L187" s="55"/>
    </row>
    <row r="188" spans="1:12" x14ac:dyDescent="0.3">
      <c r="A188" s="26" t="s">
        <v>341</v>
      </c>
      <c r="B188" s="22" t="s">
        <v>341</v>
      </c>
      <c r="C188" s="23"/>
      <c r="D188" s="23"/>
      <c r="E188" s="23"/>
      <c r="F188" s="23"/>
      <c r="G188" s="27" t="s">
        <v>341</v>
      </c>
      <c r="H188" s="53"/>
      <c r="I188" s="53"/>
      <c r="J188" s="53"/>
      <c r="K188" s="53"/>
      <c r="L188" s="53"/>
    </row>
    <row r="189" spans="1:12" x14ac:dyDescent="0.3">
      <c r="A189" s="18" t="s">
        <v>653</v>
      </c>
      <c r="B189" s="22" t="s">
        <v>341</v>
      </c>
      <c r="C189" s="23"/>
      <c r="D189" s="19" t="s">
        <v>654</v>
      </c>
      <c r="E189" s="20"/>
      <c r="F189" s="20"/>
      <c r="G189" s="20"/>
      <c r="H189" s="52">
        <v>336093.54</v>
      </c>
      <c r="I189" s="52">
        <v>323588.53999999998</v>
      </c>
      <c r="J189" s="52">
        <v>0.03</v>
      </c>
      <c r="K189" s="52">
        <v>659682.05000000005</v>
      </c>
      <c r="L189" s="53">
        <f>I189-J189</f>
        <v>323588.50999999995</v>
      </c>
    </row>
    <row r="190" spans="1:12" x14ac:dyDescent="0.3">
      <c r="A190" s="18" t="s">
        <v>655</v>
      </c>
      <c r="B190" s="22" t="s">
        <v>341</v>
      </c>
      <c r="C190" s="23"/>
      <c r="D190" s="23"/>
      <c r="E190" s="19" t="s">
        <v>654</v>
      </c>
      <c r="F190" s="20"/>
      <c r="G190" s="20"/>
      <c r="H190" s="52">
        <v>336093.54</v>
      </c>
      <c r="I190" s="52">
        <v>323588.53999999998</v>
      </c>
      <c r="J190" s="52">
        <v>0.03</v>
      </c>
      <c r="K190" s="52">
        <v>659682.05000000005</v>
      </c>
      <c r="L190" s="53"/>
    </row>
    <row r="191" spans="1:12" x14ac:dyDescent="0.3">
      <c r="A191" s="18" t="s">
        <v>656</v>
      </c>
      <c r="B191" s="22" t="s">
        <v>341</v>
      </c>
      <c r="C191" s="23"/>
      <c r="D191" s="23"/>
      <c r="E191" s="23"/>
      <c r="F191" s="19" t="s">
        <v>654</v>
      </c>
      <c r="G191" s="20"/>
      <c r="H191" s="52">
        <v>336093.54</v>
      </c>
      <c r="I191" s="52">
        <v>323588.53999999998</v>
      </c>
      <c r="J191" s="52">
        <v>0.03</v>
      </c>
      <c r="K191" s="52">
        <v>659682.05000000005</v>
      </c>
      <c r="L191" s="53"/>
    </row>
    <row r="192" spans="1:12" x14ac:dyDescent="0.3">
      <c r="A192" s="24" t="s">
        <v>657</v>
      </c>
      <c r="B192" s="22" t="s">
        <v>341</v>
      </c>
      <c r="C192" s="23"/>
      <c r="D192" s="23"/>
      <c r="E192" s="23"/>
      <c r="F192" s="23"/>
      <c r="G192" s="25" t="s">
        <v>658</v>
      </c>
      <c r="H192" s="54">
        <v>7019.03</v>
      </c>
      <c r="I192" s="54">
        <v>7019.03</v>
      </c>
      <c r="J192" s="54">
        <v>0</v>
      </c>
      <c r="K192" s="54">
        <v>14038.06</v>
      </c>
      <c r="L192" s="53">
        <f t="shared" ref="L192:L200" si="0">I192-J192</f>
        <v>7019.03</v>
      </c>
    </row>
    <row r="193" spans="1:12" x14ac:dyDescent="0.3">
      <c r="A193" s="24" t="s">
        <v>659</v>
      </c>
      <c r="B193" s="22" t="s">
        <v>341</v>
      </c>
      <c r="C193" s="23"/>
      <c r="D193" s="23"/>
      <c r="E193" s="23"/>
      <c r="F193" s="23"/>
      <c r="G193" s="25" t="s">
        <v>660</v>
      </c>
      <c r="H193" s="54">
        <v>4410</v>
      </c>
      <c r="I193" s="54">
        <v>3675</v>
      </c>
      <c r="J193" s="54">
        <v>0</v>
      </c>
      <c r="K193" s="54">
        <v>8085</v>
      </c>
      <c r="L193" s="53">
        <f t="shared" si="0"/>
        <v>3675</v>
      </c>
    </row>
    <row r="194" spans="1:12" x14ac:dyDescent="0.3">
      <c r="A194" s="24" t="s">
        <v>661</v>
      </c>
      <c r="B194" s="22" t="s">
        <v>341</v>
      </c>
      <c r="C194" s="23"/>
      <c r="D194" s="23"/>
      <c r="E194" s="23"/>
      <c r="F194" s="23"/>
      <c r="G194" s="25" t="s">
        <v>662</v>
      </c>
      <c r="H194" s="54">
        <v>13975.26</v>
      </c>
      <c r="I194" s="54">
        <v>0.01</v>
      </c>
      <c r="J194" s="54">
        <v>0.02</v>
      </c>
      <c r="K194" s="54">
        <v>13975.25</v>
      </c>
      <c r="L194" s="53">
        <f t="shared" si="0"/>
        <v>-0.01</v>
      </c>
    </row>
    <row r="195" spans="1:12" x14ac:dyDescent="0.3">
      <c r="A195" s="24" t="s">
        <v>663</v>
      </c>
      <c r="B195" s="22" t="s">
        <v>341</v>
      </c>
      <c r="C195" s="23"/>
      <c r="D195" s="23"/>
      <c r="E195" s="23"/>
      <c r="F195" s="23"/>
      <c r="G195" s="25" t="s">
        <v>664</v>
      </c>
      <c r="H195" s="54">
        <v>2016</v>
      </c>
      <c r="I195" s="54">
        <v>1792</v>
      </c>
      <c r="J195" s="54">
        <v>0</v>
      </c>
      <c r="K195" s="54">
        <v>3808</v>
      </c>
      <c r="L195" s="53">
        <f t="shared" si="0"/>
        <v>1792</v>
      </c>
    </row>
    <row r="196" spans="1:12" x14ac:dyDescent="0.3">
      <c r="A196" s="24" t="s">
        <v>665</v>
      </c>
      <c r="B196" s="22" t="s">
        <v>341</v>
      </c>
      <c r="C196" s="23"/>
      <c r="D196" s="23"/>
      <c r="E196" s="23"/>
      <c r="F196" s="23"/>
      <c r="G196" s="25" t="s">
        <v>666</v>
      </c>
      <c r="H196" s="54">
        <v>120714.54</v>
      </c>
      <c r="I196" s="54">
        <v>120714.54</v>
      </c>
      <c r="J196" s="54">
        <v>0</v>
      </c>
      <c r="K196" s="54">
        <v>241429.08</v>
      </c>
      <c r="L196" s="53">
        <f t="shared" si="0"/>
        <v>120714.54</v>
      </c>
    </row>
    <row r="197" spans="1:12" x14ac:dyDescent="0.3">
      <c r="A197" s="24" t="s">
        <v>667</v>
      </c>
      <c r="B197" s="22" t="s">
        <v>341</v>
      </c>
      <c r="C197" s="23"/>
      <c r="D197" s="23"/>
      <c r="E197" s="23"/>
      <c r="F197" s="23"/>
      <c r="G197" s="25" t="s">
        <v>668</v>
      </c>
      <c r="H197" s="54">
        <v>9769.8700000000008</v>
      </c>
      <c r="I197" s="54">
        <v>9675</v>
      </c>
      <c r="J197" s="54">
        <v>0</v>
      </c>
      <c r="K197" s="54">
        <v>19444.87</v>
      </c>
      <c r="L197" s="53">
        <f t="shared" si="0"/>
        <v>9675</v>
      </c>
    </row>
    <row r="198" spans="1:12" x14ac:dyDescent="0.3">
      <c r="A198" s="24" t="s">
        <v>669</v>
      </c>
      <c r="B198" s="22" t="s">
        <v>341</v>
      </c>
      <c r="C198" s="23"/>
      <c r="D198" s="23"/>
      <c r="E198" s="23"/>
      <c r="F198" s="23"/>
      <c r="G198" s="25" t="s">
        <v>670</v>
      </c>
      <c r="H198" s="54">
        <v>160608.75</v>
      </c>
      <c r="I198" s="54">
        <v>164512.81</v>
      </c>
      <c r="J198" s="54">
        <v>0</v>
      </c>
      <c r="K198" s="54">
        <v>325121.56</v>
      </c>
      <c r="L198" s="53">
        <f t="shared" si="0"/>
        <v>164512.81</v>
      </c>
    </row>
    <row r="199" spans="1:12" x14ac:dyDescent="0.3">
      <c r="A199" s="24" t="s">
        <v>671</v>
      </c>
      <c r="B199" s="22" t="s">
        <v>341</v>
      </c>
      <c r="C199" s="23"/>
      <c r="D199" s="23"/>
      <c r="E199" s="23"/>
      <c r="F199" s="23"/>
      <c r="G199" s="25" t="s">
        <v>672</v>
      </c>
      <c r="H199" s="54">
        <v>3478.75</v>
      </c>
      <c r="I199" s="54">
        <v>3438.75</v>
      </c>
      <c r="J199" s="54">
        <v>0</v>
      </c>
      <c r="K199" s="54">
        <v>6917.5</v>
      </c>
      <c r="L199" s="53">
        <f t="shared" si="0"/>
        <v>3438.75</v>
      </c>
    </row>
    <row r="200" spans="1:12" x14ac:dyDescent="0.3">
      <c r="A200" s="24" t="s">
        <v>673</v>
      </c>
      <c r="B200" s="22" t="s">
        <v>341</v>
      </c>
      <c r="C200" s="23"/>
      <c r="D200" s="23"/>
      <c r="E200" s="23"/>
      <c r="F200" s="23"/>
      <c r="G200" s="25" t="s">
        <v>674</v>
      </c>
      <c r="H200" s="54">
        <v>14101.34</v>
      </c>
      <c r="I200" s="54">
        <v>12761.4</v>
      </c>
      <c r="J200" s="54">
        <v>0.01</v>
      </c>
      <c r="K200" s="54">
        <v>26862.73</v>
      </c>
      <c r="L200" s="53">
        <f t="shared" si="0"/>
        <v>12761.39</v>
      </c>
    </row>
    <row r="201" spans="1:12" x14ac:dyDescent="0.3">
      <c r="A201" s="26" t="s">
        <v>341</v>
      </c>
      <c r="B201" s="22" t="s">
        <v>341</v>
      </c>
      <c r="C201" s="23"/>
      <c r="D201" s="23"/>
      <c r="E201" s="23"/>
      <c r="F201" s="23"/>
      <c r="G201" s="27" t="s">
        <v>341</v>
      </c>
      <c r="H201" s="53"/>
      <c r="I201" s="53"/>
      <c r="J201" s="53"/>
      <c r="K201" s="53"/>
      <c r="L201" s="53"/>
    </row>
    <row r="202" spans="1:12" x14ac:dyDescent="0.3">
      <c r="A202" s="18" t="s">
        <v>675</v>
      </c>
      <c r="B202" s="21" t="s">
        <v>341</v>
      </c>
      <c r="C202" s="19" t="s">
        <v>676</v>
      </c>
      <c r="D202" s="20"/>
      <c r="E202" s="20"/>
      <c r="F202" s="20"/>
      <c r="G202" s="20"/>
      <c r="H202" s="52">
        <v>105740.12</v>
      </c>
      <c r="I202" s="52">
        <v>137166.89000000001</v>
      </c>
      <c r="J202" s="52">
        <v>0.03</v>
      </c>
      <c r="K202" s="52">
        <v>242906.98</v>
      </c>
      <c r="L202" s="53">
        <f>I202-J202</f>
        <v>137166.86000000002</v>
      </c>
    </row>
    <row r="203" spans="1:12" x14ac:dyDescent="0.3">
      <c r="A203" s="18" t="s">
        <v>677</v>
      </c>
      <c r="B203" s="22" t="s">
        <v>341</v>
      </c>
      <c r="C203" s="23"/>
      <c r="D203" s="19" t="s">
        <v>676</v>
      </c>
      <c r="E203" s="20"/>
      <c r="F203" s="20"/>
      <c r="G203" s="20"/>
      <c r="H203" s="52">
        <v>105740.12</v>
      </c>
      <c r="I203" s="52">
        <v>137166.89000000001</v>
      </c>
      <c r="J203" s="52">
        <v>0.03</v>
      </c>
      <c r="K203" s="52">
        <v>242906.98</v>
      </c>
      <c r="L203" s="53"/>
    </row>
    <row r="204" spans="1:12" x14ac:dyDescent="0.3">
      <c r="A204" s="18" t="s">
        <v>678</v>
      </c>
      <c r="B204" s="22" t="s">
        <v>341</v>
      </c>
      <c r="C204" s="23"/>
      <c r="D204" s="23"/>
      <c r="E204" s="19" t="s">
        <v>676</v>
      </c>
      <c r="F204" s="20"/>
      <c r="G204" s="20"/>
      <c r="H204" s="52">
        <v>105740.12</v>
      </c>
      <c r="I204" s="52">
        <v>137166.89000000001</v>
      </c>
      <c r="J204" s="52">
        <v>0.03</v>
      </c>
      <c r="K204" s="52">
        <v>242906.98</v>
      </c>
      <c r="L204" s="53"/>
    </row>
    <row r="205" spans="1:12" x14ac:dyDescent="0.3">
      <c r="A205" s="18" t="s">
        <v>679</v>
      </c>
      <c r="B205" s="22" t="s">
        <v>341</v>
      </c>
      <c r="C205" s="23"/>
      <c r="D205" s="23"/>
      <c r="E205" s="23"/>
      <c r="F205" s="19" t="s">
        <v>680</v>
      </c>
      <c r="G205" s="20"/>
      <c r="H205" s="52">
        <v>20284.63</v>
      </c>
      <c r="I205" s="52">
        <v>22310.07</v>
      </c>
      <c r="J205" s="52">
        <v>0.03</v>
      </c>
      <c r="K205" s="52">
        <v>42594.67</v>
      </c>
      <c r="L205" s="53">
        <f>I205-J205</f>
        <v>22310.04</v>
      </c>
    </row>
    <row r="206" spans="1:12" x14ac:dyDescent="0.3">
      <c r="A206" s="24" t="s">
        <v>681</v>
      </c>
      <c r="B206" s="22" t="s">
        <v>341</v>
      </c>
      <c r="C206" s="23"/>
      <c r="D206" s="23"/>
      <c r="E206" s="23"/>
      <c r="F206" s="23"/>
      <c r="G206" s="25" t="s">
        <v>682</v>
      </c>
      <c r="H206" s="54">
        <v>20284.63</v>
      </c>
      <c r="I206" s="54">
        <v>22310.07</v>
      </c>
      <c r="J206" s="54">
        <v>0.03</v>
      </c>
      <c r="K206" s="54">
        <v>42594.67</v>
      </c>
      <c r="L206" s="55"/>
    </row>
    <row r="207" spans="1:12" x14ac:dyDescent="0.3">
      <c r="A207" s="26" t="s">
        <v>341</v>
      </c>
      <c r="B207" s="22" t="s">
        <v>341</v>
      </c>
      <c r="C207" s="23"/>
      <c r="D207" s="23"/>
      <c r="E207" s="23"/>
      <c r="F207" s="23"/>
      <c r="G207" s="27" t="s">
        <v>341</v>
      </c>
      <c r="H207" s="53"/>
      <c r="I207" s="53"/>
      <c r="J207" s="53"/>
      <c r="K207" s="53"/>
      <c r="L207" s="53"/>
    </row>
    <row r="208" spans="1:12" x14ac:dyDescent="0.3">
      <c r="A208" s="18" t="s">
        <v>683</v>
      </c>
      <c r="B208" s="22" t="s">
        <v>341</v>
      </c>
      <c r="C208" s="23"/>
      <c r="D208" s="23"/>
      <c r="E208" s="23"/>
      <c r="F208" s="19" t="s">
        <v>684</v>
      </c>
      <c r="G208" s="20"/>
      <c r="H208" s="52">
        <v>64925.98</v>
      </c>
      <c r="I208" s="52">
        <v>65285.7</v>
      </c>
      <c r="J208" s="52">
        <v>0</v>
      </c>
      <c r="K208" s="52">
        <v>130211.68</v>
      </c>
      <c r="L208" s="53">
        <f>I208-J208</f>
        <v>65285.7</v>
      </c>
    </row>
    <row r="209" spans="1:12" x14ac:dyDescent="0.3">
      <c r="A209" s="24" t="s">
        <v>685</v>
      </c>
      <c r="B209" s="22" t="s">
        <v>341</v>
      </c>
      <c r="C209" s="23"/>
      <c r="D209" s="23"/>
      <c r="E209" s="23"/>
      <c r="F209" s="23"/>
      <c r="G209" s="25" t="s">
        <v>686</v>
      </c>
      <c r="H209" s="54">
        <v>27800.85</v>
      </c>
      <c r="I209" s="54">
        <v>29573.85</v>
      </c>
      <c r="J209" s="54">
        <v>0</v>
      </c>
      <c r="K209" s="54">
        <v>57374.7</v>
      </c>
      <c r="L209" s="53">
        <f t="shared" ref="L209:L212" si="1">I209-J209</f>
        <v>29573.85</v>
      </c>
    </row>
    <row r="210" spans="1:12" x14ac:dyDescent="0.3">
      <c r="A210" s="24" t="s">
        <v>687</v>
      </c>
      <c r="B210" s="22" t="s">
        <v>341</v>
      </c>
      <c r="C210" s="23"/>
      <c r="D210" s="23"/>
      <c r="E210" s="23"/>
      <c r="F210" s="23"/>
      <c r="G210" s="25" t="s">
        <v>688</v>
      </c>
      <c r="H210" s="54">
        <v>19670.07</v>
      </c>
      <c r="I210" s="54">
        <v>19670.07</v>
      </c>
      <c r="J210" s="54">
        <v>0</v>
      </c>
      <c r="K210" s="54">
        <v>39340.14</v>
      </c>
      <c r="L210" s="53">
        <f t="shared" si="1"/>
        <v>19670.07</v>
      </c>
    </row>
    <row r="211" spans="1:12" x14ac:dyDescent="0.3">
      <c r="A211" s="24" t="s">
        <v>689</v>
      </c>
      <c r="B211" s="22" t="s">
        <v>341</v>
      </c>
      <c r="C211" s="23"/>
      <c r="D211" s="23"/>
      <c r="E211" s="23"/>
      <c r="F211" s="23"/>
      <c r="G211" s="25" t="s">
        <v>690</v>
      </c>
      <c r="H211" s="54">
        <v>11185.28</v>
      </c>
      <c r="I211" s="54">
        <v>9811.23</v>
      </c>
      <c r="J211" s="54">
        <v>0</v>
      </c>
      <c r="K211" s="54">
        <v>20996.51</v>
      </c>
      <c r="L211" s="53">
        <f t="shared" si="1"/>
        <v>9811.23</v>
      </c>
    </row>
    <row r="212" spans="1:12" x14ac:dyDescent="0.3">
      <c r="A212" s="24" t="s">
        <v>691</v>
      </c>
      <c r="B212" s="22" t="s">
        <v>341</v>
      </c>
      <c r="C212" s="23"/>
      <c r="D212" s="23"/>
      <c r="E212" s="23"/>
      <c r="F212" s="23"/>
      <c r="G212" s="25" t="s">
        <v>692</v>
      </c>
      <c r="H212" s="54">
        <v>6269.78</v>
      </c>
      <c r="I212" s="54">
        <v>6230.55</v>
      </c>
      <c r="J212" s="54">
        <v>0</v>
      </c>
      <c r="K212" s="54">
        <v>12500.33</v>
      </c>
      <c r="L212" s="53">
        <f t="shared" si="1"/>
        <v>6230.55</v>
      </c>
    </row>
    <row r="213" spans="1:12" x14ac:dyDescent="0.3">
      <c r="A213" s="26" t="s">
        <v>341</v>
      </c>
      <c r="B213" s="22" t="s">
        <v>341</v>
      </c>
      <c r="C213" s="23"/>
      <c r="D213" s="23"/>
      <c r="E213" s="23"/>
      <c r="F213" s="23"/>
      <c r="G213" s="27" t="s">
        <v>341</v>
      </c>
      <c r="H213" s="53"/>
      <c r="I213" s="53"/>
      <c r="J213" s="53"/>
      <c r="K213" s="53"/>
      <c r="L213" s="53"/>
    </row>
    <row r="214" spans="1:12" x14ac:dyDescent="0.3">
      <c r="A214" s="18" t="s">
        <v>693</v>
      </c>
      <c r="B214" s="22" t="s">
        <v>341</v>
      </c>
      <c r="C214" s="23"/>
      <c r="D214" s="23"/>
      <c r="E214" s="23"/>
      <c r="F214" s="19" t="s">
        <v>694</v>
      </c>
      <c r="G214" s="20"/>
      <c r="H214" s="52">
        <v>0</v>
      </c>
      <c r="I214" s="52">
        <v>8715</v>
      </c>
      <c r="J214" s="52">
        <v>0</v>
      </c>
      <c r="K214" s="52">
        <v>8715</v>
      </c>
      <c r="L214" s="53">
        <f>I214-J214</f>
        <v>8715</v>
      </c>
    </row>
    <row r="215" spans="1:12" x14ac:dyDescent="0.3">
      <c r="A215" s="24" t="s">
        <v>697</v>
      </c>
      <c r="B215" s="22" t="s">
        <v>341</v>
      </c>
      <c r="C215" s="23"/>
      <c r="D215" s="23"/>
      <c r="E215" s="23"/>
      <c r="F215" s="23"/>
      <c r="G215" s="25" t="s">
        <v>698</v>
      </c>
      <c r="H215" s="54">
        <v>0</v>
      </c>
      <c r="I215" s="54">
        <v>8715</v>
      </c>
      <c r="J215" s="54">
        <v>0</v>
      </c>
      <c r="K215" s="54">
        <v>8715</v>
      </c>
      <c r="L215" s="55"/>
    </row>
    <row r="216" spans="1:12" x14ac:dyDescent="0.3">
      <c r="A216" s="26" t="s">
        <v>341</v>
      </c>
      <c r="B216" s="22" t="s">
        <v>341</v>
      </c>
      <c r="C216" s="23"/>
      <c r="D216" s="23"/>
      <c r="E216" s="23"/>
      <c r="F216" s="23"/>
      <c r="G216" s="27" t="s">
        <v>341</v>
      </c>
      <c r="H216" s="53"/>
      <c r="I216" s="53"/>
      <c r="J216" s="53"/>
      <c r="K216" s="53"/>
      <c r="L216" s="53"/>
    </row>
    <row r="217" spans="1:12" x14ac:dyDescent="0.3">
      <c r="A217" s="18" t="s">
        <v>699</v>
      </c>
      <c r="B217" s="22" t="s">
        <v>341</v>
      </c>
      <c r="C217" s="23"/>
      <c r="D217" s="23"/>
      <c r="E217" s="23"/>
      <c r="F217" s="19" t="s">
        <v>700</v>
      </c>
      <c r="G217" s="20"/>
      <c r="H217" s="52">
        <v>7095.79</v>
      </c>
      <c r="I217" s="52">
        <v>12723.19</v>
      </c>
      <c r="J217" s="52">
        <v>0</v>
      </c>
      <c r="K217" s="52">
        <v>19818.98</v>
      </c>
      <c r="L217" s="53">
        <f>I217-J217</f>
        <v>12723.19</v>
      </c>
    </row>
    <row r="218" spans="1:12" x14ac:dyDescent="0.3">
      <c r="A218" s="24" t="s">
        <v>701</v>
      </c>
      <c r="B218" s="22" t="s">
        <v>341</v>
      </c>
      <c r="C218" s="23"/>
      <c r="D218" s="23"/>
      <c r="E218" s="23"/>
      <c r="F218" s="23"/>
      <c r="G218" s="25" t="s">
        <v>702</v>
      </c>
      <c r="H218" s="54">
        <v>5662.62</v>
      </c>
      <c r="I218" s="54">
        <v>6757.06</v>
      </c>
      <c r="J218" s="54">
        <v>0</v>
      </c>
      <c r="K218" s="54">
        <v>12419.68</v>
      </c>
      <c r="L218" s="55"/>
    </row>
    <row r="219" spans="1:12" x14ac:dyDescent="0.3">
      <c r="A219" s="24" t="s">
        <v>703</v>
      </c>
      <c r="B219" s="22" t="s">
        <v>341</v>
      </c>
      <c r="C219" s="23"/>
      <c r="D219" s="23"/>
      <c r="E219" s="23"/>
      <c r="F219" s="23"/>
      <c r="G219" s="25" t="s">
        <v>704</v>
      </c>
      <c r="H219" s="54">
        <v>1394.97</v>
      </c>
      <c r="I219" s="54">
        <v>1701.14</v>
      </c>
      <c r="J219" s="54">
        <v>0</v>
      </c>
      <c r="K219" s="54">
        <v>3096.11</v>
      </c>
      <c r="L219" s="55"/>
    </row>
    <row r="220" spans="1:12" x14ac:dyDescent="0.3">
      <c r="A220" s="24" t="s">
        <v>705</v>
      </c>
      <c r="B220" s="22" t="s">
        <v>341</v>
      </c>
      <c r="C220" s="23"/>
      <c r="D220" s="23"/>
      <c r="E220" s="23"/>
      <c r="F220" s="23"/>
      <c r="G220" s="25" t="s">
        <v>706</v>
      </c>
      <c r="H220" s="54">
        <v>0</v>
      </c>
      <c r="I220" s="54">
        <v>4174.99</v>
      </c>
      <c r="J220" s="54">
        <v>0</v>
      </c>
      <c r="K220" s="54">
        <v>4174.99</v>
      </c>
      <c r="L220" s="55"/>
    </row>
    <row r="221" spans="1:12" x14ac:dyDescent="0.3">
      <c r="A221" s="24" t="s">
        <v>709</v>
      </c>
      <c r="B221" s="22" t="s">
        <v>341</v>
      </c>
      <c r="C221" s="23"/>
      <c r="D221" s="23"/>
      <c r="E221" s="23"/>
      <c r="F221" s="23"/>
      <c r="G221" s="25" t="s">
        <v>710</v>
      </c>
      <c r="H221" s="54">
        <v>38.200000000000003</v>
      </c>
      <c r="I221" s="54">
        <v>0</v>
      </c>
      <c r="J221" s="54">
        <v>0</v>
      </c>
      <c r="K221" s="54">
        <v>38.200000000000003</v>
      </c>
      <c r="L221" s="55"/>
    </row>
    <row r="222" spans="1:12" x14ac:dyDescent="0.3">
      <c r="A222" s="24" t="s">
        <v>711</v>
      </c>
      <c r="B222" s="22" t="s">
        <v>341</v>
      </c>
      <c r="C222" s="23"/>
      <c r="D222" s="23"/>
      <c r="E222" s="23"/>
      <c r="F222" s="23"/>
      <c r="G222" s="25" t="s">
        <v>672</v>
      </c>
      <c r="H222" s="54">
        <v>0</v>
      </c>
      <c r="I222" s="54">
        <v>90</v>
      </c>
      <c r="J222" s="54">
        <v>0</v>
      </c>
      <c r="K222" s="54">
        <v>90</v>
      </c>
      <c r="L222" s="55"/>
    </row>
    <row r="223" spans="1:12" x14ac:dyDescent="0.3">
      <c r="A223" s="26" t="s">
        <v>341</v>
      </c>
      <c r="B223" s="22" t="s">
        <v>341</v>
      </c>
      <c r="C223" s="23"/>
      <c r="D223" s="23"/>
      <c r="E223" s="23"/>
      <c r="F223" s="23"/>
      <c r="G223" s="27" t="s">
        <v>341</v>
      </c>
      <c r="H223" s="53"/>
      <c r="I223" s="53"/>
      <c r="J223" s="53"/>
      <c r="K223" s="53"/>
      <c r="L223" s="53"/>
    </row>
    <row r="224" spans="1:12" x14ac:dyDescent="0.3">
      <c r="A224" s="18" t="s">
        <v>712</v>
      </c>
      <c r="B224" s="22" t="s">
        <v>341</v>
      </c>
      <c r="C224" s="23"/>
      <c r="D224" s="23"/>
      <c r="E224" s="23"/>
      <c r="F224" s="19" t="s">
        <v>713</v>
      </c>
      <c r="G224" s="20"/>
      <c r="H224" s="52">
        <v>6480.5</v>
      </c>
      <c r="I224" s="52">
        <v>6562.91</v>
      </c>
      <c r="J224" s="52">
        <v>0</v>
      </c>
      <c r="K224" s="52">
        <v>13043.41</v>
      </c>
      <c r="L224" s="53">
        <f>I224-J224</f>
        <v>6562.91</v>
      </c>
    </row>
    <row r="225" spans="1:12" x14ac:dyDescent="0.3">
      <c r="A225" s="24" t="s">
        <v>714</v>
      </c>
      <c r="B225" s="22" t="s">
        <v>341</v>
      </c>
      <c r="C225" s="23"/>
      <c r="D225" s="23"/>
      <c r="E225" s="23"/>
      <c r="F225" s="23"/>
      <c r="G225" s="25" t="s">
        <v>531</v>
      </c>
      <c r="H225" s="54">
        <v>1832.07</v>
      </c>
      <c r="I225" s="54">
        <v>1225.0999999999999</v>
      </c>
      <c r="J225" s="54">
        <v>0</v>
      </c>
      <c r="K225" s="54">
        <v>3057.17</v>
      </c>
      <c r="L225" s="55"/>
    </row>
    <row r="226" spans="1:12" x14ac:dyDescent="0.3">
      <c r="A226" s="24" t="s">
        <v>715</v>
      </c>
      <c r="B226" s="22" t="s">
        <v>341</v>
      </c>
      <c r="C226" s="23"/>
      <c r="D226" s="23"/>
      <c r="E226" s="23"/>
      <c r="F226" s="23"/>
      <c r="G226" s="25" t="s">
        <v>716</v>
      </c>
      <c r="H226" s="54">
        <v>1788</v>
      </c>
      <c r="I226" s="54">
        <v>1828.2</v>
      </c>
      <c r="J226" s="54">
        <v>0</v>
      </c>
      <c r="K226" s="54">
        <v>3616.2</v>
      </c>
      <c r="L226" s="55"/>
    </row>
    <row r="227" spans="1:12" x14ac:dyDescent="0.3">
      <c r="A227" s="24" t="s">
        <v>717</v>
      </c>
      <c r="B227" s="22" t="s">
        <v>341</v>
      </c>
      <c r="C227" s="23"/>
      <c r="D227" s="23"/>
      <c r="E227" s="23"/>
      <c r="F227" s="23"/>
      <c r="G227" s="25" t="s">
        <v>718</v>
      </c>
      <c r="H227" s="54">
        <v>2844.43</v>
      </c>
      <c r="I227" s="54">
        <v>3493.61</v>
      </c>
      <c r="J227" s="54">
        <v>0</v>
      </c>
      <c r="K227" s="54">
        <v>6338.04</v>
      </c>
      <c r="L227" s="55"/>
    </row>
    <row r="228" spans="1:12" x14ac:dyDescent="0.3">
      <c r="A228" s="24" t="s">
        <v>719</v>
      </c>
      <c r="B228" s="22" t="s">
        <v>341</v>
      </c>
      <c r="C228" s="23"/>
      <c r="D228" s="23"/>
      <c r="E228" s="23"/>
      <c r="F228" s="23"/>
      <c r="G228" s="25" t="s">
        <v>720</v>
      </c>
      <c r="H228" s="54">
        <v>16</v>
      </c>
      <c r="I228" s="54">
        <v>16</v>
      </c>
      <c r="J228" s="54">
        <v>0</v>
      </c>
      <c r="K228" s="54">
        <v>32</v>
      </c>
      <c r="L228" s="55"/>
    </row>
    <row r="229" spans="1:12" x14ac:dyDescent="0.3">
      <c r="A229" s="26" t="s">
        <v>341</v>
      </c>
      <c r="B229" s="22" t="s">
        <v>341</v>
      </c>
      <c r="C229" s="23"/>
      <c r="D229" s="23"/>
      <c r="E229" s="23"/>
      <c r="F229" s="23"/>
      <c r="G229" s="27" t="s">
        <v>341</v>
      </c>
      <c r="H229" s="53"/>
      <c r="I229" s="53"/>
      <c r="J229" s="53"/>
      <c r="K229" s="53"/>
      <c r="L229" s="53"/>
    </row>
    <row r="230" spans="1:12" x14ac:dyDescent="0.3">
      <c r="A230" s="18" t="s">
        <v>721</v>
      </c>
      <c r="B230" s="22" t="s">
        <v>341</v>
      </c>
      <c r="C230" s="23"/>
      <c r="D230" s="23"/>
      <c r="E230" s="23"/>
      <c r="F230" s="19" t="s">
        <v>722</v>
      </c>
      <c r="G230" s="20"/>
      <c r="H230" s="52">
        <v>6953.22</v>
      </c>
      <c r="I230" s="52">
        <v>9894.42</v>
      </c>
      <c r="J230" s="52">
        <v>0</v>
      </c>
      <c r="K230" s="52">
        <v>16847.64</v>
      </c>
      <c r="L230" s="53">
        <f>I230-J230</f>
        <v>9894.42</v>
      </c>
    </row>
    <row r="231" spans="1:12" x14ac:dyDescent="0.3">
      <c r="A231" s="24" t="s">
        <v>723</v>
      </c>
      <c r="B231" s="22" t="s">
        <v>341</v>
      </c>
      <c r="C231" s="23"/>
      <c r="D231" s="23"/>
      <c r="E231" s="23"/>
      <c r="F231" s="23"/>
      <c r="G231" s="25" t="s">
        <v>724</v>
      </c>
      <c r="H231" s="54">
        <v>22.29</v>
      </c>
      <c r="I231" s="54">
        <v>0</v>
      </c>
      <c r="J231" s="54">
        <v>0</v>
      </c>
      <c r="K231" s="54">
        <v>22.29</v>
      </c>
      <c r="L231" s="55"/>
    </row>
    <row r="232" spans="1:12" x14ac:dyDescent="0.3">
      <c r="A232" s="24" t="s">
        <v>727</v>
      </c>
      <c r="B232" s="22" t="s">
        <v>341</v>
      </c>
      <c r="C232" s="23"/>
      <c r="D232" s="23"/>
      <c r="E232" s="23"/>
      <c r="F232" s="23"/>
      <c r="G232" s="25" t="s">
        <v>728</v>
      </c>
      <c r="H232" s="54">
        <v>40</v>
      </c>
      <c r="I232" s="54">
        <v>32</v>
      </c>
      <c r="J232" s="54">
        <v>0</v>
      </c>
      <c r="K232" s="54">
        <v>72</v>
      </c>
      <c r="L232" s="55"/>
    </row>
    <row r="233" spans="1:12" x14ac:dyDescent="0.3">
      <c r="A233" s="24" t="s">
        <v>731</v>
      </c>
      <c r="B233" s="22" t="s">
        <v>341</v>
      </c>
      <c r="C233" s="23"/>
      <c r="D233" s="23"/>
      <c r="E233" s="23"/>
      <c r="F233" s="23"/>
      <c r="G233" s="25" t="s">
        <v>732</v>
      </c>
      <c r="H233" s="54">
        <v>0</v>
      </c>
      <c r="I233" s="54">
        <v>36</v>
      </c>
      <c r="J233" s="54">
        <v>0</v>
      </c>
      <c r="K233" s="54">
        <v>36</v>
      </c>
      <c r="L233" s="55"/>
    </row>
    <row r="234" spans="1:12" x14ac:dyDescent="0.3">
      <c r="A234" s="24" t="s">
        <v>733</v>
      </c>
      <c r="B234" s="22" t="s">
        <v>341</v>
      </c>
      <c r="C234" s="23"/>
      <c r="D234" s="23"/>
      <c r="E234" s="23"/>
      <c r="F234" s="23"/>
      <c r="G234" s="25" t="s">
        <v>734</v>
      </c>
      <c r="H234" s="54">
        <v>5976</v>
      </c>
      <c r="I234" s="54">
        <v>5976</v>
      </c>
      <c r="J234" s="54">
        <v>0</v>
      </c>
      <c r="K234" s="54">
        <v>11952</v>
      </c>
      <c r="L234" s="55"/>
    </row>
    <row r="235" spans="1:12" x14ac:dyDescent="0.3">
      <c r="A235" s="24" t="s">
        <v>735</v>
      </c>
      <c r="B235" s="22" t="s">
        <v>341</v>
      </c>
      <c r="C235" s="23"/>
      <c r="D235" s="23"/>
      <c r="E235" s="23"/>
      <c r="F235" s="23"/>
      <c r="G235" s="25" t="s">
        <v>736</v>
      </c>
      <c r="H235" s="54">
        <v>20</v>
      </c>
      <c r="I235" s="54">
        <v>244</v>
      </c>
      <c r="J235" s="54">
        <v>0</v>
      </c>
      <c r="K235" s="54">
        <v>264</v>
      </c>
      <c r="L235" s="55"/>
    </row>
    <row r="236" spans="1:12" x14ac:dyDescent="0.3">
      <c r="A236" s="24" t="s">
        <v>739</v>
      </c>
      <c r="B236" s="22" t="s">
        <v>341</v>
      </c>
      <c r="C236" s="23"/>
      <c r="D236" s="23"/>
      <c r="E236" s="23"/>
      <c r="F236" s="23"/>
      <c r="G236" s="25" t="s">
        <v>740</v>
      </c>
      <c r="H236" s="54">
        <v>9.98</v>
      </c>
      <c r="I236" s="54">
        <v>1568</v>
      </c>
      <c r="J236" s="54">
        <v>0</v>
      </c>
      <c r="K236" s="54">
        <v>1577.98</v>
      </c>
      <c r="L236" s="55"/>
    </row>
    <row r="237" spans="1:12" x14ac:dyDescent="0.3">
      <c r="A237" s="24" t="s">
        <v>741</v>
      </c>
      <c r="B237" s="22" t="s">
        <v>341</v>
      </c>
      <c r="C237" s="23"/>
      <c r="D237" s="23"/>
      <c r="E237" s="23"/>
      <c r="F237" s="23"/>
      <c r="G237" s="25" t="s">
        <v>742</v>
      </c>
      <c r="H237" s="54">
        <v>51</v>
      </c>
      <c r="I237" s="54">
        <v>51</v>
      </c>
      <c r="J237" s="54">
        <v>0</v>
      </c>
      <c r="K237" s="54">
        <v>102</v>
      </c>
      <c r="L237" s="55"/>
    </row>
    <row r="238" spans="1:12" x14ac:dyDescent="0.3">
      <c r="A238" s="24" t="s">
        <v>745</v>
      </c>
      <c r="B238" s="22" t="s">
        <v>341</v>
      </c>
      <c r="C238" s="23"/>
      <c r="D238" s="23"/>
      <c r="E238" s="23"/>
      <c r="F238" s="23"/>
      <c r="G238" s="25" t="s">
        <v>746</v>
      </c>
      <c r="H238" s="54">
        <v>545</v>
      </c>
      <c r="I238" s="54">
        <v>545</v>
      </c>
      <c r="J238" s="54">
        <v>0</v>
      </c>
      <c r="K238" s="54">
        <v>1090</v>
      </c>
      <c r="L238" s="55"/>
    </row>
    <row r="239" spans="1:12" x14ac:dyDescent="0.3">
      <c r="A239" s="24" t="s">
        <v>747</v>
      </c>
      <c r="B239" s="22" t="s">
        <v>341</v>
      </c>
      <c r="C239" s="23"/>
      <c r="D239" s="23"/>
      <c r="E239" s="23"/>
      <c r="F239" s="23"/>
      <c r="G239" s="25" t="s">
        <v>748</v>
      </c>
      <c r="H239" s="54">
        <v>267.25</v>
      </c>
      <c r="I239" s="54">
        <v>292.42</v>
      </c>
      <c r="J239" s="54">
        <v>0</v>
      </c>
      <c r="K239" s="54">
        <v>559.66999999999996</v>
      </c>
      <c r="L239" s="55"/>
    </row>
    <row r="240" spans="1:12" x14ac:dyDescent="0.3">
      <c r="A240" s="24" t="s">
        <v>749</v>
      </c>
      <c r="B240" s="22" t="s">
        <v>341</v>
      </c>
      <c r="C240" s="23"/>
      <c r="D240" s="23"/>
      <c r="E240" s="23"/>
      <c r="F240" s="23"/>
      <c r="G240" s="25" t="s">
        <v>750</v>
      </c>
      <c r="H240" s="54">
        <v>21.7</v>
      </c>
      <c r="I240" s="54">
        <v>1150</v>
      </c>
      <c r="J240" s="54">
        <v>0</v>
      </c>
      <c r="K240" s="54">
        <v>1171.7</v>
      </c>
      <c r="L240" s="55"/>
    </row>
    <row r="241" spans="1:12" x14ac:dyDescent="0.3">
      <c r="A241" s="26" t="s">
        <v>341</v>
      </c>
      <c r="B241" s="22" t="s">
        <v>341</v>
      </c>
      <c r="C241" s="23"/>
      <c r="D241" s="23"/>
      <c r="E241" s="23"/>
      <c r="F241" s="23"/>
      <c r="G241" s="27" t="s">
        <v>341</v>
      </c>
      <c r="H241" s="53"/>
      <c r="I241" s="53"/>
      <c r="J241" s="53"/>
      <c r="K241" s="53"/>
      <c r="L241" s="53"/>
    </row>
    <row r="242" spans="1:12" x14ac:dyDescent="0.3">
      <c r="A242" s="18" t="s">
        <v>751</v>
      </c>
      <c r="B242" s="22" t="s">
        <v>341</v>
      </c>
      <c r="C242" s="23"/>
      <c r="D242" s="23"/>
      <c r="E242" s="23"/>
      <c r="F242" s="19" t="s">
        <v>752</v>
      </c>
      <c r="G242" s="20"/>
      <c r="H242" s="52">
        <v>0</v>
      </c>
      <c r="I242" s="52">
        <v>11675.6</v>
      </c>
      <c r="J242" s="52">
        <v>0</v>
      </c>
      <c r="K242" s="52">
        <v>11675.6</v>
      </c>
      <c r="L242" s="53">
        <f>I242-J242</f>
        <v>11675.6</v>
      </c>
    </row>
    <row r="243" spans="1:12" x14ac:dyDescent="0.3">
      <c r="A243" s="24" t="s">
        <v>755</v>
      </c>
      <c r="B243" s="22" t="s">
        <v>341</v>
      </c>
      <c r="C243" s="23"/>
      <c r="D243" s="23"/>
      <c r="E243" s="23"/>
      <c r="F243" s="23"/>
      <c r="G243" s="25" t="s">
        <v>756</v>
      </c>
      <c r="H243" s="54">
        <v>0</v>
      </c>
      <c r="I243" s="54">
        <v>10652</v>
      </c>
      <c r="J243" s="54">
        <v>0</v>
      </c>
      <c r="K243" s="54">
        <v>10652</v>
      </c>
      <c r="L243" s="55"/>
    </row>
    <row r="244" spans="1:12" x14ac:dyDescent="0.3">
      <c r="A244" s="24" t="s">
        <v>757</v>
      </c>
      <c r="B244" s="22" t="s">
        <v>341</v>
      </c>
      <c r="C244" s="23"/>
      <c r="D244" s="23"/>
      <c r="E244" s="23"/>
      <c r="F244" s="23"/>
      <c r="G244" s="25" t="s">
        <v>758</v>
      </c>
      <c r="H244" s="54">
        <v>0</v>
      </c>
      <c r="I244" s="54">
        <v>1023.6</v>
      </c>
      <c r="J244" s="54">
        <v>0</v>
      </c>
      <c r="K244" s="54">
        <v>1023.6</v>
      </c>
      <c r="L244" s="55"/>
    </row>
    <row r="245" spans="1:12" x14ac:dyDescent="0.3">
      <c r="A245" s="26" t="s">
        <v>341</v>
      </c>
      <c r="B245" s="22" t="s">
        <v>341</v>
      </c>
      <c r="C245" s="23"/>
      <c r="D245" s="23"/>
      <c r="E245" s="23"/>
      <c r="F245" s="23"/>
      <c r="G245" s="27" t="s">
        <v>341</v>
      </c>
      <c r="H245" s="53"/>
      <c r="I245" s="53"/>
      <c r="J245" s="53"/>
      <c r="K245" s="53"/>
      <c r="L245" s="53"/>
    </row>
    <row r="246" spans="1:12" x14ac:dyDescent="0.3">
      <c r="A246" s="18" t="s">
        <v>761</v>
      </c>
      <c r="B246" s="21" t="s">
        <v>341</v>
      </c>
      <c r="C246" s="19" t="s">
        <v>762</v>
      </c>
      <c r="D246" s="20"/>
      <c r="E246" s="20"/>
      <c r="F246" s="20"/>
      <c r="G246" s="20"/>
      <c r="H246" s="52">
        <v>42695.27</v>
      </c>
      <c r="I246" s="52">
        <v>59603.26</v>
      </c>
      <c r="J246" s="52">
        <v>0</v>
      </c>
      <c r="K246" s="52">
        <v>102298.53</v>
      </c>
      <c r="L246" s="53">
        <f>I246-J246</f>
        <v>59603.26</v>
      </c>
    </row>
    <row r="247" spans="1:12" x14ac:dyDescent="0.3">
      <c r="A247" s="18" t="s">
        <v>763</v>
      </c>
      <c r="B247" s="22" t="s">
        <v>341</v>
      </c>
      <c r="C247" s="23"/>
      <c r="D247" s="19" t="s">
        <v>762</v>
      </c>
      <c r="E247" s="20"/>
      <c r="F247" s="20"/>
      <c r="G247" s="20"/>
      <c r="H247" s="52">
        <v>42695.27</v>
      </c>
      <c r="I247" s="52">
        <v>59603.26</v>
      </c>
      <c r="J247" s="52">
        <v>0</v>
      </c>
      <c r="K247" s="52">
        <v>102298.53</v>
      </c>
      <c r="L247" s="53"/>
    </row>
    <row r="248" spans="1:12" x14ac:dyDescent="0.3">
      <c r="A248" s="18" t="s">
        <v>764</v>
      </c>
      <c r="B248" s="22" t="s">
        <v>341</v>
      </c>
      <c r="C248" s="23"/>
      <c r="D248" s="23"/>
      <c r="E248" s="19" t="s">
        <v>762</v>
      </c>
      <c r="F248" s="20"/>
      <c r="G248" s="20"/>
      <c r="H248" s="52">
        <v>42695.27</v>
      </c>
      <c r="I248" s="52">
        <v>59603.26</v>
      </c>
      <c r="J248" s="52">
        <v>0</v>
      </c>
      <c r="K248" s="52">
        <v>102298.53</v>
      </c>
      <c r="L248" s="53"/>
    </row>
    <row r="249" spans="1:12" x14ac:dyDescent="0.3">
      <c r="A249" s="18" t="s">
        <v>765</v>
      </c>
      <c r="B249" s="22" t="s">
        <v>341</v>
      </c>
      <c r="C249" s="23"/>
      <c r="D249" s="23"/>
      <c r="E249" s="23"/>
      <c r="F249" s="19" t="s">
        <v>766</v>
      </c>
      <c r="G249" s="20"/>
      <c r="H249" s="52">
        <v>29825.4</v>
      </c>
      <c r="I249" s="52">
        <v>54120.37</v>
      </c>
      <c r="J249" s="52">
        <v>0</v>
      </c>
      <c r="K249" s="52">
        <v>83945.77</v>
      </c>
      <c r="L249" s="53">
        <f>I249-J249</f>
        <v>54120.37</v>
      </c>
    </row>
    <row r="250" spans="1:12" x14ac:dyDescent="0.3">
      <c r="A250" s="24" t="s">
        <v>769</v>
      </c>
      <c r="B250" s="22" t="s">
        <v>341</v>
      </c>
      <c r="C250" s="23"/>
      <c r="D250" s="23"/>
      <c r="E250" s="23"/>
      <c r="F250" s="23"/>
      <c r="G250" s="25" t="s">
        <v>770</v>
      </c>
      <c r="H250" s="54">
        <v>19685.3</v>
      </c>
      <c r="I250" s="54">
        <v>19685.3</v>
      </c>
      <c r="J250" s="54">
        <v>0</v>
      </c>
      <c r="K250" s="54">
        <v>39370.6</v>
      </c>
      <c r="L250" s="55"/>
    </row>
    <row r="251" spans="1:12" x14ac:dyDescent="0.3">
      <c r="A251" s="24" t="s">
        <v>771</v>
      </c>
      <c r="B251" s="22" t="s">
        <v>341</v>
      </c>
      <c r="C251" s="23"/>
      <c r="D251" s="23"/>
      <c r="E251" s="23"/>
      <c r="F251" s="23"/>
      <c r="G251" s="25" t="s">
        <v>772</v>
      </c>
      <c r="H251" s="54">
        <v>350</v>
      </c>
      <c r="I251" s="54">
        <v>600</v>
      </c>
      <c r="J251" s="54">
        <v>0</v>
      </c>
      <c r="K251" s="54">
        <v>950</v>
      </c>
      <c r="L251" s="55"/>
    </row>
    <row r="252" spans="1:12" x14ac:dyDescent="0.3">
      <c r="A252" s="24" t="s">
        <v>773</v>
      </c>
      <c r="B252" s="22" t="s">
        <v>341</v>
      </c>
      <c r="C252" s="23"/>
      <c r="D252" s="23"/>
      <c r="E252" s="23"/>
      <c r="F252" s="23"/>
      <c r="G252" s="25" t="s">
        <v>774</v>
      </c>
      <c r="H252" s="54">
        <v>407.33</v>
      </c>
      <c r="I252" s="54">
        <v>114.53</v>
      </c>
      <c r="J252" s="54">
        <v>0</v>
      </c>
      <c r="K252" s="54">
        <v>521.86</v>
      </c>
      <c r="L252" s="55"/>
    </row>
    <row r="253" spans="1:12" x14ac:dyDescent="0.3">
      <c r="A253" s="24" t="s">
        <v>775</v>
      </c>
      <c r="B253" s="22" t="s">
        <v>341</v>
      </c>
      <c r="C253" s="23"/>
      <c r="D253" s="23"/>
      <c r="E253" s="23"/>
      <c r="F253" s="23"/>
      <c r="G253" s="25" t="s">
        <v>776</v>
      </c>
      <c r="H253" s="54">
        <v>4780.2</v>
      </c>
      <c r="I253" s="54">
        <v>3567.01</v>
      </c>
      <c r="J253" s="54">
        <v>0</v>
      </c>
      <c r="K253" s="54">
        <v>8347.2099999999991</v>
      </c>
      <c r="L253" s="55"/>
    </row>
    <row r="254" spans="1:12" x14ac:dyDescent="0.3">
      <c r="A254" s="24" t="s">
        <v>777</v>
      </c>
      <c r="B254" s="22" t="s">
        <v>341</v>
      </c>
      <c r="C254" s="23"/>
      <c r="D254" s="23"/>
      <c r="E254" s="23"/>
      <c r="F254" s="23"/>
      <c r="G254" s="25" t="s">
        <v>778</v>
      </c>
      <c r="H254" s="54">
        <v>0</v>
      </c>
      <c r="I254" s="54">
        <v>230.5</v>
      </c>
      <c r="J254" s="54">
        <v>0</v>
      </c>
      <c r="K254" s="54">
        <v>230.5</v>
      </c>
      <c r="L254" s="55"/>
    </row>
    <row r="255" spans="1:12" x14ac:dyDescent="0.3">
      <c r="A255" s="24" t="s">
        <v>779</v>
      </c>
      <c r="B255" s="22" t="s">
        <v>341</v>
      </c>
      <c r="C255" s="23"/>
      <c r="D255" s="23"/>
      <c r="E255" s="23"/>
      <c r="F255" s="23"/>
      <c r="G255" s="25" t="s">
        <v>780</v>
      </c>
      <c r="H255" s="54">
        <v>4602.57</v>
      </c>
      <c r="I255" s="54">
        <v>29873.53</v>
      </c>
      <c r="J255" s="54">
        <v>0</v>
      </c>
      <c r="K255" s="54">
        <v>34476.1</v>
      </c>
      <c r="L255" s="55"/>
    </row>
    <row r="256" spans="1:12" x14ac:dyDescent="0.3">
      <c r="A256" s="24" t="s">
        <v>783</v>
      </c>
      <c r="B256" s="22" t="s">
        <v>341</v>
      </c>
      <c r="C256" s="23"/>
      <c r="D256" s="23"/>
      <c r="E256" s="23"/>
      <c r="F256" s="23"/>
      <c r="G256" s="25" t="s">
        <v>784</v>
      </c>
      <c r="H256" s="54">
        <v>0</v>
      </c>
      <c r="I256" s="54">
        <v>49.5</v>
      </c>
      <c r="J256" s="54">
        <v>0</v>
      </c>
      <c r="K256" s="54">
        <v>49.5</v>
      </c>
      <c r="L256" s="55"/>
    </row>
    <row r="257" spans="1:12" x14ac:dyDescent="0.3">
      <c r="A257" s="26" t="s">
        <v>341</v>
      </c>
      <c r="B257" s="22" t="s">
        <v>341</v>
      </c>
      <c r="C257" s="23"/>
      <c r="D257" s="23"/>
      <c r="E257" s="23"/>
      <c r="F257" s="23"/>
      <c r="G257" s="27" t="s">
        <v>341</v>
      </c>
      <c r="H257" s="53"/>
      <c r="I257" s="53"/>
      <c r="J257" s="53"/>
      <c r="K257" s="53"/>
      <c r="L257" s="53"/>
    </row>
    <row r="258" spans="1:12" x14ac:dyDescent="0.3">
      <c r="A258" s="18" t="s">
        <v>785</v>
      </c>
      <c r="B258" s="22" t="s">
        <v>341</v>
      </c>
      <c r="C258" s="23"/>
      <c r="D258" s="23"/>
      <c r="E258" s="23"/>
      <c r="F258" s="19" t="s">
        <v>786</v>
      </c>
      <c r="G258" s="20"/>
      <c r="H258" s="52">
        <v>2646.04</v>
      </c>
      <c r="I258" s="52">
        <v>2706.4</v>
      </c>
      <c r="J258" s="52">
        <v>0</v>
      </c>
      <c r="K258" s="52">
        <v>5352.44</v>
      </c>
      <c r="L258" s="53">
        <f>I258-J258</f>
        <v>2706.4</v>
      </c>
    </row>
    <row r="259" spans="1:12" x14ac:dyDescent="0.3">
      <c r="A259" s="24" t="s">
        <v>787</v>
      </c>
      <c r="B259" s="22" t="s">
        <v>341</v>
      </c>
      <c r="C259" s="23"/>
      <c r="D259" s="23"/>
      <c r="E259" s="23"/>
      <c r="F259" s="23"/>
      <c r="G259" s="25" t="s">
        <v>788</v>
      </c>
      <c r="H259" s="54">
        <v>2646.04</v>
      </c>
      <c r="I259" s="54">
        <v>2706.4</v>
      </c>
      <c r="J259" s="54">
        <v>0</v>
      </c>
      <c r="K259" s="54">
        <v>5352.44</v>
      </c>
      <c r="L259" s="55"/>
    </row>
    <row r="260" spans="1:12" x14ac:dyDescent="0.3">
      <c r="A260" s="26" t="s">
        <v>341</v>
      </c>
      <c r="B260" s="22" t="s">
        <v>341</v>
      </c>
      <c r="C260" s="23"/>
      <c r="D260" s="23"/>
      <c r="E260" s="23"/>
      <c r="F260" s="23"/>
      <c r="G260" s="27" t="s">
        <v>341</v>
      </c>
      <c r="H260" s="53"/>
      <c r="I260" s="53"/>
      <c r="J260" s="53"/>
      <c r="K260" s="53"/>
      <c r="L260" s="53"/>
    </row>
    <row r="261" spans="1:12" x14ac:dyDescent="0.3">
      <c r="A261" s="18" t="s">
        <v>789</v>
      </c>
      <c r="B261" s="22" t="s">
        <v>341</v>
      </c>
      <c r="C261" s="23"/>
      <c r="D261" s="23"/>
      <c r="E261" s="23"/>
      <c r="F261" s="19" t="s">
        <v>790</v>
      </c>
      <c r="G261" s="20"/>
      <c r="H261" s="52">
        <v>2361.35</v>
      </c>
      <c r="I261" s="52">
        <v>2209.0100000000002</v>
      </c>
      <c r="J261" s="52">
        <v>0</v>
      </c>
      <c r="K261" s="52">
        <v>4570.3599999999997</v>
      </c>
      <c r="L261" s="53">
        <f>I261-J261</f>
        <v>2209.0100000000002</v>
      </c>
    </row>
    <row r="262" spans="1:12" x14ac:dyDescent="0.3">
      <c r="A262" s="24" t="s">
        <v>791</v>
      </c>
      <c r="B262" s="22" t="s">
        <v>341</v>
      </c>
      <c r="C262" s="23"/>
      <c r="D262" s="23"/>
      <c r="E262" s="23"/>
      <c r="F262" s="23"/>
      <c r="G262" s="25" t="s">
        <v>792</v>
      </c>
      <c r="H262" s="54">
        <v>2361.35</v>
      </c>
      <c r="I262" s="54">
        <v>2209.0100000000002</v>
      </c>
      <c r="J262" s="54">
        <v>0</v>
      </c>
      <c r="K262" s="54">
        <v>4570.3599999999997</v>
      </c>
      <c r="L262" s="55"/>
    </row>
    <row r="263" spans="1:12" x14ac:dyDescent="0.3">
      <c r="A263" s="26" t="s">
        <v>341</v>
      </c>
      <c r="B263" s="22" t="s">
        <v>341</v>
      </c>
      <c r="C263" s="23"/>
      <c r="D263" s="23"/>
      <c r="E263" s="23"/>
      <c r="F263" s="23"/>
      <c r="G263" s="27" t="s">
        <v>341</v>
      </c>
      <c r="H263" s="53"/>
      <c r="I263" s="53"/>
      <c r="J263" s="53"/>
      <c r="K263" s="53"/>
      <c r="L263" s="53"/>
    </row>
    <row r="264" spans="1:12" x14ac:dyDescent="0.3">
      <c r="A264" s="18" t="s">
        <v>796</v>
      </c>
      <c r="B264" s="22" t="s">
        <v>341</v>
      </c>
      <c r="C264" s="23"/>
      <c r="D264" s="23"/>
      <c r="E264" s="23"/>
      <c r="F264" s="19" t="s">
        <v>752</v>
      </c>
      <c r="G264" s="20"/>
      <c r="H264" s="52">
        <v>7862.48</v>
      </c>
      <c r="I264" s="52">
        <v>567.48</v>
      </c>
      <c r="J264" s="52">
        <v>0</v>
      </c>
      <c r="K264" s="52">
        <v>8429.9599999999991</v>
      </c>
      <c r="L264" s="53">
        <f>I264-J264</f>
        <v>567.48</v>
      </c>
    </row>
    <row r="265" spans="1:12" x14ac:dyDescent="0.3">
      <c r="A265" s="24" t="s">
        <v>797</v>
      </c>
      <c r="B265" s="22" t="s">
        <v>341</v>
      </c>
      <c r="C265" s="23"/>
      <c r="D265" s="23"/>
      <c r="E265" s="23"/>
      <c r="F265" s="23"/>
      <c r="G265" s="25" t="s">
        <v>754</v>
      </c>
      <c r="H265" s="54">
        <v>200</v>
      </c>
      <c r="I265" s="54">
        <v>0</v>
      </c>
      <c r="J265" s="54">
        <v>0</v>
      </c>
      <c r="K265" s="54">
        <v>200</v>
      </c>
      <c r="L265" s="55"/>
    </row>
    <row r="266" spans="1:12" x14ac:dyDescent="0.3">
      <c r="A266" s="24" t="s">
        <v>802</v>
      </c>
      <c r="B266" s="22" t="s">
        <v>341</v>
      </c>
      <c r="C266" s="23"/>
      <c r="D266" s="23"/>
      <c r="E266" s="23"/>
      <c r="F266" s="23"/>
      <c r="G266" s="25" t="s">
        <v>756</v>
      </c>
      <c r="H266" s="54">
        <v>7662.48</v>
      </c>
      <c r="I266" s="54">
        <v>567.48</v>
      </c>
      <c r="J266" s="54">
        <v>0</v>
      </c>
      <c r="K266" s="54">
        <v>8229.9599999999991</v>
      </c>
      <c r="L266" s="55"/>
    </row>
    <row r="267" spans="1:12" x14ac:dyDescent="0.3">
      <c r="A267" s="26" t="s">
        <v>341</v>
      </c>
      <c r="B267" s="22" t="s">
        <v>341</v>
      </c>
      <c r="C267" s="23"/>
      <c r="D267" s="23"/>
      <c r="E267" s="23"/>
      <c r="F267" s="23"/>
      <c r="G267" s="27" t="s">
        <v>341</v>
      </c>
      <c r="H267" s="53"/>
      <c r="I267" s="53"/>
      <c r="J267" s="53"/>
      <c r="K267" s="53"/>
      <c r="L267" s="53"/>
    </row>
    <row r="268" spans="1:12" x14ac:dyDescent="0.3">
      <c r="A268" s="18" t="s">
        <v>803</v>
      </c>
      <c r="B268" s="21" t="s">
        <v>341</v>
      </c>
      <c r="C268" s="19" t="s">
        <v>804</v>
      </c>
      <c r="D268" s="20"/>
      <c r="E268" s="20"/>
      <c r="F268" s="20"/>
      <c r="G268" s="20"/>
      <c r="H268" s="52">
        <v>11109.87</v>
      </c>
      <c r="I268" s="52">
        <v>10854.6</v>
      </c>
      <c r="J268" s="52">
        <v>0.02</v>
      </c>
      <c r="K268" s="52">
        <v>21964.45</v>
      </c>
      <c r="L268" s="53">
        <f>I268-J268</f>
        <v>10854.58</v>
      </c>
    </row>
    <row r="269" spans="1:12" x14ac:dyDescent="0.3">
      <c r="A269" s="18" t="s">
        <v>805</v>
      </c>
      <c r="B269" s="22" t="s">
        <v>341</v>
      </c>
      <c r="C269" s="23"/>
      <c r="D269" s="19" t="s">
        <v>804</v>
      </c>
      <c r="E269" s="20"/>
      <c r="F269" s="20"/>
      <c r="G269" s="20"/>
      <c r="H269" s="52">
        <v>11109.87</v>
      </c>
      <c r="I269" s="52">
        <v>10854.6</v>
      </c>
      <c r="J269" s="52">
        <v>0.02</v>
      </c>
      <c r="K269" s="52">
        <v>21964.45</v>
      </c>
      <c r="L269" s="53"/>
    </row>
    <row r="270" spans="1:12" x14ac:dyDescent="0.3">
      <c r="A270" s="18" t="s">
        <v>806</v>
      </c>
      <c r="B270" s="22" t="s">
        <v>341</v>
      </c>
      <c r="C270" s="23"/>
      <c r="D270" s="23"/>
      <c r="E270" s="19" t="s">
        <v>807</v>
      </c>
      <c r="F270" s="20"/>
      <c r="G270" s="20"/>
      <c r="H270" s="52">
        <v>11109.87</v>
      </c>
      <c r="I270" s="52">
        <v>10854.6</v>
      </c>
      <c r="J270" s="52">
        <v>0.02</v>
      </c>
      <c r="K270" s="52">
        <v>21964.45</v>
      </c>
      <c r="L270" s="53"/>
    </row>
    <row r="271" spans="1:12" x14ac:dyDescent="0.3">
      <c r="A271" s="18" t="s">
        <v>808</v>
      </c>
      <c r="B271" s="22" t="s">
        <v>341</v>
      </c>
      <c r="C271" s="23"/>
      <c r="D271" s="23"/>
      <c r="E271" s="23"/>
      <c r="F271" s="19" t="s">
        <v>809</v>
      </c>
      <c r="G271" s="20"/>
      <c r="H271" s="52">
        <v>0</v>
      </c>
      <c r="I271" s="52">
        <v>6675</v>
      </c>
      <c r="J271" s="52">
        <v>0</v>
      </c>
      <c r="K271" s="52">
        <v>6675</v>
      </c>
      <c r="L271" s="53">
        <f>I271-J271</f>
        <v>6675</v>
      </c>
    </row>
    <row r="272" spans="1:12" x14ac:dyDescent="0.3">
      <c r="A272" s="24" t="s">
        <v>810</v>
      </c>
      <c r="B272" s="22" t="s">
        <v>341</v>
      </c>
      <c r="C272" s="23"/>
      <c r="D272" s="23"/>
      <c r="E272" s="23"/>
      <c r="F272" s="23"/>
      <c r="G272" s="25" t="s">
        <v>811</v>
      </c>
      <c r="H272" s="54">
        <v>0</v>
      </c>
      <c r="I272" s="54">
        <v>6675</v>
      </c>
      <c r="J272" s="54">
        <v>0</v>
      </c>
      <c r="K272" s="54">
        <v>6675</v>
      </c>
      <c r="L272" s="55"/>
    </row>
    <row r="273" spans="1:12" x14ac:dyDescent="0.3">
      <c r="A273" s="26" t="s">
        <v>341</v>
      </c>
      <c r="B273" s="22" t="s">
        <v>341</v>
      </c>
      <c r="C273" s="23"/>
      <c r="D273" s="23"/>
      <c r="E273" s="23"/>
      <c r="F273" s="23"/>
      <c r="G273" s="27" t="s">
        <v>341</v>
      </c>
      <c r="H273" s="53"/>
      <c r="I273" s="53"/>
      <c r="J273" s="53"/>
      <c r="K273" s="53"/>
      <c r="L273" s="53"/>
    </row>
    <row r="274" spans="1:12" x14ac:dyDescent="0.3">
      <c r="A274" s="18" t="s">
        <v>819</v>
      </c>
      <c r="B274" s="22" t="s">
        <v>341</v>
      </c>
      <c r="C274" s="23"/>
      <c r="D274" s="23"/>
      <c r="E274" s="23"/>
      <c r="F274" s="19" t="s">
        <v>752</v>
      </c>
      <c r="G274" s="20"/>
      <c r="H274" s="52">
        <v>11109.87</v>
      </c>
      <c r="I274" s="52">
        <v>4179.6000000000004</v>
      </c>
      <c r="J274" s="52">
        <v>0.02</v>
      </c>
      <c r="K274" s="52">
        <v>15289.45</v>
      </c>
      <c r="L274" s="53">
        <f>I274-J274</f>
        <v>4179.58</v>
      </c>
    </row>
    <row r="275" spans="1:12" x14ac:dyDescent="0.3">
      <c r="A275" s="24" t="s">
        <v>823</v>
      </c>
      <c r="B275" s="22" t="s">
        <v>341</v>
      </c>
      <c r="C275" s="23"/>
      <c r="D275" s="23"/>
      <c r="E275" s="23"/>
      <c r="F275" s="23"/>
      <c r="G275" s="25" t="s">
        <v>710</v>
      </c>
      <c r="H275" s="54">
        <v>4125.05</v>
      </c>
      <c r="I275" s="54">
        <v>3074.74</v>
      </c>
      <c r="J275" s="54">
        <v>0</v>
      </c>
      <c r="K275" s="54">
        <v>7199.79</v>
      </c>
      <c r="L275" s="55"/>
    </row>
    <row r="276" spans="1:12" x14ac:dyDescent="0.3">
      <c r="A276" s="24" t="s">
        <v>825</v>
      </c>
      <c r="B276" s="22" t="s">
        <v>341</v>
      </c>
      <c r="C276" s="23"/>
      <c r="D276" s="23"/>
      <c r="E276" s="23"/>
      <c r="F276" s="23"/>
      <c r="G276" s="25" t="s">
        <v>826</v>
      </c>
      <c r="H276" s="54">
        <v>6984.82</v>
      </c>
      <c r="I276" s="54">
        <v>1104.8599999999999</v>
      </c>
      <c r="J276" s="54">
        <v>0.02</v>
      </c>
      <c r="K276" s="54">
        <v>8089.66</v>
      </c>
      <c r="L276" s="55"/>
    </row>
    <row r="277" spans="1:12" x14ac:dyDescent="0.3">
      <c r="A277" s="18" t="s">
        <v>341</v>
      </c>
      <c r="B277" s="22" t="s">
        <v>341</v>
      </c>
      <c r="C277" s="23"/>
      <c r="D277" s="23"/>
      <c r="E277" s="19" t="s">
        <v>341</v>
      </c>
      <c r="F277" s="20"/>
      <c r="G277" s="20"/>
      <c r="H277" s="56"/>
      <c r="I277" s="56"/>
      <c r="J277" s="56"/>
      <c r="K277" s="56"/>
      <c r="L277" s="53"/>
    </row>
    <row r="278" spans="1:12" x14ac:dyDescent="0.3">
      <c r="A278" s="18" t="s">
        <v>827</v>
      </c>
      <c r="B278" s="21" t="s">
        <v>341</v>
      </c>
      <c r="C278" s="19" t="s">
        <v>828</v>
      </c>
      <c r="D278" s="20"/>
      <c r="E278" s="20"/>
      <c r="F278" s="20"/>
      <c r="G278" s="20"/>
      <c r="H278" s="52">
        <v>9336.41</v>
      </c>
      <c r="I278" s="52">
        <v>16325.62</v>
      </c>
      <c r="J278" s="52">
        <v>0</v>
      </c>
      <c r="K278" s="52">
        <v>25662.03</v>
      </c>
      <c r="L278" s="53">
        <f>I278-J278</f>
        <v>16325.62</v>
      </c>
    </row>
    <row r="279" spans="1:12" x14ac:dyDescent="0.3">
      <c r="A279" s="18" t="s">
        <v>829</v>
      </c>
      <c r="B279" s="22" t="s">
        <v>341</v>
      </c>
      <c r="C279" s="23"/>
      <c r="D279" s="19" t="s">
        <v>828</v>
      </c>
      <c r="E279" s="20"/>
      <c r="F279" s="20"/>
      <c r="G279" s="20"/>
      <c r="H279" s="52">
        <v>9336.41</v>
      </c>
      <c r="I279" s="52">
        <v>16325.62</v>
      </c>
      <c r="J279" s="52">
        <v>0</v>
      </c>
      <c r="K279" s="52">
        <v>25662.03</v>
      </c>
      <c r="L279" s="53"/>
    </row>
    <row r="280" spans="1:12" x14ac:dyDescent="0.3">
      <c r="A280" s="18" t="s">
        <v>830</v>
      </c>
      <c r="B280" s="22" t="s">
        <v>341</v>
      </c>
      <c r="C280" s="23"/>
      <c r="D280" s="23"/>
      <c r="E280" s="19" t="s">
        <v>828</v>
      </c>
      <c r="F280" s="20"/>
      <c r="G280" s="20"/>
      <c r="H280" s="52">
        <v>9336.41</v>
      </c>
      <c r="I280" s="52">
        <v>16325.62</v>
      </c>
      <c r="J280" s="52">
        <v>0</v>
      </c>
      <c r="K280" s="52">
        <v>25662.03</v>
      </c>
      <c r="L280" s="53"/>
    </row>
    <row r="281" spans="1:12" x14ac:dyDescent="0.3">
      <c r="A281" s="18" t="s">
        <v>831</v>
      </c>
      <c r="B281" s="22" t="s">
        <v>341</v>
      </c>
      <c r="C281" s="23"/>
      <c r="D281" s="23"/>
      <c r="E281" s="23"/>
      <c r="F281" s="19" t="s">
        <v>813</v>
      </c>
      <c r="G281" s="20"/>
      <c r="H281" s="52">
        <v>1148.74</v>
      </c>
      <c r="I281" s="52">
        <v>0</v>
      </c>
      <c r="J281" s="52">
        <v>0</v>
      </c>
      <c r="K281" s="52">
        <v>1148.74</v>
      </c>
      <c r="L281" s="53">
        <f>I281-J281</f>
        <v>0</v>
      </c>
    </row>
    <row r="282" spans="1:12" x14ac:dyDescent="0.3">
      <c r="A282" s="24" t="s">
        <v>832</v>
      </c>
      <c r="B282" s="22" t="s">
        <v>341</v>
      </c>
      <c r="C282" s="23"/>
      <c r="D282" s="23"/>
      <c r="E282" s="23"/>
      <c r="F282" s="23"/>
      <c r="G282" s="25" t="s">
        <v>833</v>
      </c>
      <c r="H282" s="54">
        <v>1148.74</v>
      </c>
      <c r="I282" s="54">
        <v>0</v>
      </c>
      <c r="J282" s="54">
        <v>0</v>
      </c>
      <c r="K282" s="54">
        <v>1148.74</v>
      </c>
      <c r="L282" s="55"/>
    </row>
    <row r="283" spans="1:12" x14ac:dyDescent="0.3">
      <c r="A283" s="26" t="s">
        <v>341</v>
      </c>
      <c r="B283" s="22" t="s">
        <v>341</v>
      </c>
      <c r="C283" s="23"/>
      <c r="D283" s="23"/>
      <c r="E283" s="23"/>
      <c r="F283" s="23"/>
      <c r="G283" s="27" t="s">
        <v>341</v>
      </c>
      <c r="H283" s="53"/>
      <c r="I283" s="53"/>
      <c r="J283" s="53"/>
      <c r="K283" s="53"/>
      <c r="L283" s="53"/>
    </row>
    <row r="284" spans="1:12" x14ac:dyDescent="0.3">
      <c r="A284" s="18" t="s">
        <v>834</v>
      </c>
      <c r="B284" s="22" t="s">
        <v>341</v>
      </c>
      <c r="C284" s="23"/>
      <c r="D284" s="23"/>
      <c r="E284" s="23"/>
      <c r="F284" s="19" t="s">
        <v>835</v>
      </c>
      <c r="G284" s="20"/>
      <c r="H284" s="52">
        <v>8187.67</v>
      </c>
      <c r="I284" s="52">
        <v>16325.62</v>
      </c>
      <c r="J284" s="52">
        <v>0</v>
      </c>
      <c r="K284" s="52">
        <v>24513.29</v>
      </c>
      <c r="L284" s="53">
        <f>I284-J284</f>
        <v>16325.62</v>
      </c>
    </row>
    <row r="285" spans="1:12" x14ac:dyDescent="0.3">
      <c r="A285" s="24" t="s">
        <v>836</v>
      </c>
      <c r="B285" s="22" t="s">
        <v>341</v>
      </c>
      <c r="C285" s="23"/>
      <c r="D285" s="23"/>
      <c r="E285" s="23"/>
      <c r="F285" s="23"/>
      <c r="G285" s="25" t="s">
        <v>837</v>
      </c>
      <c r="H285" s="54">
        <v>6199.99</v>
      </c>
      <c r="I285" s="54">
        <v>10960</v>
      </c>
      <c r="J285" s="54">
        <v>0</v>
      </c>
      <c r="K285" s="54">
        <v>17159.990000000002</v>
      </c>
      <c r="L285" s="53">
        <f t="shared" ref="L285:L286" si="2">I285-J285</f>
        <v>10960</v>
      </c>
    </row>
    <row r="286" spans="1:12" x14ac:dyDescent="0.3">
      <c r="A286" s="24" t="s">
        <v>838</v>
      </c>
      <c r="B286" s="22" t="s">
        <v>341</v>
      </c>
      <c r="C286" s="23"/>
      <c r="D286" s="23"/>
      <c r="E286" s="23"/>
      <c r="F286" s="23"/>
      <c r="G286" s="25" t="s">
        <v>839</v>
      </c>
      <c r="H286" s="54">
        <v>1987.68</v>
      </c>
      <c r="I286" s="54">
        <v>5365.62</v>
      </c>
      <c r="J286" s="54">
        <v>0</v>
      </c>
      <c r="K286" s="54">
        <v>7353.3</v>
      </c>
      <c r="L286" s="53">
        <f t="shared" si="2"/>
        <v>5365.62</v>
      </c>
    </row>
    <row r="287" spans="1:12" x14ac:dyDescent="0.3">
      <c r="A287" s="26" t="s">
        <v>341</v>
      </c>
      <c r="B287" s="22" t="s">
        <v>341</v>
      </c>
      <c r="C287" s="23"/>
      <c r="D287" s="23"/>
      <c r="E287" s="23"/>
      <c r="F287" s="23"/>
      <c r="G287" s="27" t="s">
        <v>341</v>
      </c>
      <c r="H287" s="53"/>
      <c r="I287" s="53"/>
      <c r="J287" s="53"/>
      <c r="K287" s="53"/>
      <c r="L287" s="53"/>
    </row>
    <row r="288" spans="1:12" x14ac:dyDescent="0.3">
      <c r="A288" s="18" t="s">
        <v>844</v>
      </c>
      <c r="B288" s="21" t="s">
        <v>341</v>
      </c>
      <c r="C288" s="19" t="s">
        <v>845</v>
      </c>
      <c r="D288" s="20"/>
      <c r="E288" s="20"/>
      <c r="F288" s="20"/>
      <c r="G288" s="20"/>
      <c r="H288" s="52">
        <v>25896.51</v>
      </c>
      <c r="I288" s="52">
        <v>92156.92</v>
      </c>
      <c r="J288" s="52">
        <v>0</v>
      </c>
      <c r="K288" s="52">
        <v>118053.43</v>
      </c>
      <c r="L288" s="53">
        <f>I288-J288</f>
        <v>92156.92</v>
      </c>
    </row>
    <row r="289" spans="1:12" x14ac:dyDescent="0.3">
      <c r="A289" s="18" t="s">
        <v>846</v>
      </c>
      <c r="B289" s="22" t="s">
        <v>341</v>
      </c>
      <c r="C289" s="23"/>
      <c r="D289" s="19" t="s">
        <v>845</v>
      </c>
      <c r="E289" s="20"/>
      <c r="F289" s="20"/>
      <c r="G289" s="20"/>
      <c r="H289" s="52">
        <v>25896.51</v>
      </c>
      <c r="I289" s="52">
        <v>92156.92</v>
      </c>
      <c r="J289" s="52">
        <v>0</v>
      </c>
      <c r="K289" s="52">
        <v>118053.43</v>
      </c>
      <c r="L289" s="53"/>
    </row>
    <row r="290" spans="1:12" x14ac:dyDescent="0.3">
      <c r="A290" s="18" t="s">
        <v>847</v>
      </c>
      <c r="B290" s="22" t="s">
        <v>341</v>
      </c>
      <c r="C290" s="23"/>
      <c r="D290" s="23"/>
      <c r="E290" s="19" t="s">
        <v>845</v>
      </c>
      <c r="F290" s="20"/>
      <c r="G290" s="20"/>
      <c r="H290" s="52">
        <v>25896.51</v>
      </c>
      <c r="I290" s="52">
        <v>92156.92</v>
      </c>
      <c r="J290" s="52">
        <v>0</v>
      </c>
      <c r="K290" s="52">
        <v>118053.43</v>
      </c>
      <c r="L290" s="53"/>
    </row>
    <row r="291" spans="1:12" x14ac:dyDescent="0.3">
      <c r="A291" s="18" t="s">
        <v>848</v>
      </c>
      <c r="B291" s="22" t="s">
        <v>341</v>
      </c>
      <c r="C291" s="23"/>
      <c r="D291" s="23"/>
      <c r="E291" s="23"/>
      <c r="F291" s="19" t="s">
        <v>849</v>
      </c>
      <c r="G291" s="20"/>
      <c r="H291" s="52">
        <v>566</v>
      </c>
      <c r="I291" s="52">
        <v>0</v>
      </c>
      <c r="J291" s="52">
        <v>0</v>
      </c>
      <c r="K291" s="52">
        <v>566</v>
      </c>
      <c r="L291" s="53">
        <f>I291-J291</f>
        <v>0</v>
      </c>
    </row>
    <row r="292" spans="1:12" x14ac:dyDescent="0.3">
      <c r="A292" s="24" t="s">
        <v>850</v>
      </c>
      <c r="B292" s="22" t="s">
        <v>341</v>
      </c>
      <c r="C292" s="23"/>
      <c r="D292" s="23"/>
      <c r="E292" s="23"/>
      <c r="F292" s="23"/>
      <c r="G292" s="25" t="s">
        <v>851</v>
      </c>
      <c r="H292" s="54">
        <v>566</v>
      </c>
      <c r="I292" s="54">
        <v>0</v>
      </c>
      <c r="J292" s="54">
        <v>0</v>
      </c>
      <c r="K292" s="54">
        <v>566</v>
      </c>
      <c r="L292" s="55"/>
    </row>
    <row r="293" spans="1:12" x14ac:dyDescent="0.3">
      <c r="A293" s="26" t="s">
        <v>341</v>
      </c>
      <c r="B293" s="22" t="s">
        <v>341</v>
      </c>
      <c r="C293" s="23"/>
      <c r="D293" s="23"/>
      <c r="E293" s="23"/>
      <c r="F293" s="23"/>
      <c r="G293" s="27" t="s">
        <v>341</v>
      </c>
      <c r="H293" s="53"/>
      <c r="I293" s="53"/>
      <c r="J293" s="53"/>
      <c r="K293" s="53"/>
      <c r="L293" s="53"/>
    </row>
    <row r="294" spans="1:12" x14ac:dyDescent="0.3">
      <c r="A294" s="18" t="s">
        <v>852</v>
      </c>
      <c r="B294" s="22" t="s">
        <v>341</v>
      </c>
      <c r="C294" s="23"/>
      <c r="D294" s="23"/>
      <c r="E294" s="23"/>
      <c r="F294" s="19" t="s">
        <v>853</v>
      </c>
      <c r="G294" s="20"/>
      <c r="H294" s="52">
        <v>6510</v>
      </c>
      <c r="I294" s="52">
        <v>5923</v>
      </c>
      <c r="J294" s="52">
        <v>0</v>
      </c>
      <c r="K294" s="52">
        <v>12433</v>
      </c>
      <c r="L294" s="53">
        <f>I294-J294</f>
        <v>5923</v>
      </c>
    </row>
    <row r="295" spans="1:12" x14ac:dyDescent="0.3">
      <c r="A295" s="24" t="s">
        <v>854</v>
      </c>
      <c r="B295" s="22" t="s">
        <v>341</v>
      </c>
      <c r="C295" s="23"/>
      <c r="D295" s="23"/>
      <c r="E295" s="23"/>
      <c r="F295" s="23"/>
      <c r="G295" s="25" t="s">
        <v>855</v>
      </c>
      <c r="H295" s="54">
        <v>6510</v>
      </c>
      <c r="I295" s="54">
        <v>5923</v>
      </c>
      <c r="J295" s="54">
        <v>0</v>
      </c>
      <c r="K295" s="54">
        <v>12433</v>
      </c>
      <c r="L295" s="55"/>
    </row>
    <row r="296" spans="1:12" x14ac:dyDescent="0.3">
      <c r="A296" s="26" t="s">
        <v>341</v>
      </c>
      <c r="B296" s="22" t="s">
        <v>341</v>
      </c>
      <c r="C296" s="23"/>
      <c r="D296" s="23"/>
      <c r="E296" s="23"/>
      <c r="F296" s="23"/>
      <c r="G296" s="27" t="s">
        <v>341</v>
      </c>
      <c r="H296" s="53"/>
      <c r="I296" s="53"/>
      <c r="J296" s="53"/>
      <c r="K296" s="53"/>
      <c r="L296" s="53"/>
    </row>
    <row r="297" spans="1:12" x14ac:dyDescent="0.3">
      <c r="A297" s="18" t="s">
        <v>862</v>
      </c>
      <c r="B297" s="22" t="s">
        <v>341</v>
      </c>
      <c r="C297" s="23"/>
      <c r="D297" s="23"/>
      <c r="E297" s="23"/>
      <c r="F297" s="19" t="s">
        <v>863</v>
      </c>
      <c r="G297" s="20"/>
      <c r="H297" s="52">
        <v>5425.51</v>
      </c>
      <c r="I297" s="52">
        <v>70015.83</v>
      </c>
      <c r="J297" s="52">
        <v>0</v>
      </c>
      <c r="K297" s="52">
        <v>75441.34</v>
      </c>
      <c r="L297" s="53">
        <f>I297-J297</f>
        <v>70015.83</v>
      </c>
    </row>
    <row r="298" spans="1:12" x14ac:dyDescent="0.3">
      <c r="A298" s="24" t="s">
        <v>864</v>
      </c>
      <c r="B298" s="22" t="s">
        <v>341</v>
      </c>
      <c r="C298" s="23"/>
      <c r="D298" s="23"/>
      <c r="E298" s="23"/>
      <c r="F298" s="23"/>
      <c r="G298" s="25" t="s">
        <v>865</v>
      </c>
      <c r="H298" s="54">
        <v>0</v>
      </c>
      <c r="I298" s="54">
        <v>2402.46</v>
      </c>
      <c r="J298" s="54">
        <v>0</v>
      </c>
      <c r="K298" s="54">
        <v>2402.46</v>
      </c>
      <c r="L298" s="53">
        <f t="shared" ref="L298:L303" si="3">I298-J298</f>
        <v>2402.46</v>
      </c>
    </row>
    <row r="299" spans="1:12" x14ac:dyDescent="0.3">
      <c r="A299" s="24" t="s">
        <v>866</v>
      </c>
      <c r="B299" s="22" t="s">
        <v>341</v>
      </c>
      <c r="C299" s="23"/>
      <c r="D299" s="23"/>
      <c r="E299" s="23"/>
      <c r="F299" s="23"/>
      <c r="G299" s="25" t="s">
        <v>768</v>
      </c>
      <c r="H299" s="54">
        <v>99.99</v>
      </c>
      <c r="I299" s="54">
        <v>3296.99</v>
      </c>
      <c r="J299" s="54">
        <v>0</v>
      </c>
      <c r="K299" s="54">
        <v>3396.98</v>
      </c>
      <c r="L299" s="53">
        <f t="shared" si="3"/>
        <v>3296.99</v>
      </c>
    </row>
    <row r="300" spans="1:12" x14ac:dyDescent="0.3">
      <c r="A300" s="24" t="s">
        <v>867</v>
      </c>
      <c r="B300" s="22" t="s">
        <v>341</v>
      </c>
      <c r="C300" s="23"/>
      <c r="D300" s="23"/>
      <c r="E300" s="23"/>
      <c r="F300" s="23"/>
      <c r="G300" s="25" t="s">
        <v>868</v>
      </c>
      <c r="H300" s="54">
        <v>4741.3999999999996</v>
      </c>
      <c r="I300" s="54">
        <v>59068.4</v>
      </c>
      <c r="J300" s="54">
        <v>0</v>
      </c>
      <c r="K300" s="54">
        <v>63809.8</v>
      </c>
      <c r="L300" s="53">
        <f t="shared" si="3"/>
        <v>59068.4</v>
      </c>
    </row>
    <row r="301" spans="1:12" x14ac:dyDescent="0.3">
      <c r="A301" s="24" t="s">
        <v>869</v>
      </c>
      <c r="B301" s="22" t="s">
        <v>341</v>
      </c>
      <c r="C301" s="23"/>
      <c r="D301" s="23"/>
      <c r="E301" s="23"/>
      <c r="F301" s="23"/>
      <c r="G301" s="25" t="s">
        <v>870</v>
      </c>
      <c r="H301" s="54">
        <v>205.12</v>
      </c>
      <c r="I301" s="54">
        <v>2810.3</v>
      </c>
      <c r="J301" s="54">
        <v>0</v>
      </c>
      <c r="K301" s="54">
        <v>3015.42</v>
      </c>
      <c r="L301" s="53">
        <f t="shared" si="3"/>
        <v>2810.3</v>
      </c>
    </row>
    <row r="302" spans="1:12" x14ac:dyDescent="0.3">
      <c r="A302" s="24" t="s">
        <v>871</v>
      </c>
      <c r="B302" s="22" t="s">
        <v>341</v>
      </c>
      <c r="C302" s="23"/>
      <c r="D302" s="23"/>
      <c r="E302" s="23"/>
      <c r="F302" s="23"/>
      <c r="G302" s="25" t="s">
        <v>872</v>
      </c>
      <c r="H302" s="54">
        <v>379</v>
      </c>
      <c r="I302" s="54">
        <v>1904.4</v>
      </c>
      <c r="J302" s="54">
        <v>0</v>
      </c>
      <c r="K302" s="54">
        <v>2283.4</v>
      </c>
      <c r="L302" s="53">
        <f t="shared" si="3"/>
        <v>1904.4</v>
      </c>
    </row>
    <row r="303" spans="1:12" x14ac:dyDescent="0.3">
      <c r="A303" s="24" t="s">
        <v>877</v>
      </c>
      <c r="B303" s="22" t="s">
        <v>341</v>
      </c>
      <c r="C303" s="23"/>
      <c r="D303" s="23"/>
      <c r="E303" s="23"/>
      <c r="F303" s="23"/>
      <c r="G303" s="25" t="s">
        <v>878</v>
      </c>
      <c r="H303" s="54">
        <v>0</v>
      </c>
      <c r="I303" s="54">
        <v>533.28</v>
      </c>
      <c r="J303" s="54">
        <v>0</v>
      </c>
      <c r="K303" s="54">
        <v>533.28</v>
      </c>
      <c r="L303" s="53">
        <f t="shared" si="3"/>
        <v>533.28</v>
      </c>
    </row>
    <row r="304" spans="1:12" x14ac:dyDescent="0.3">
      <c r="A304" s="26" t="s">
        <v>341</v>
      </c>
      <c r="B304" s="22" t="s">
        <v>341</v>
      </c>
      <c r="C304" s="23"/>
      <c r="D304" s="23"/>
      <c r="E304" s="23"/>
      <c r="F304" s="23"/>
      <c r="G304" s="27" t="s">
        <v>341</v>
      </c>
      <c r="H304" s="53"/>
      <c r="I304" s="53"/>
      <c r="J304" s="53"/>
      <c r="K304" s="53"/>
      <c r="L304" s="53"/>
    </row>
    <row r="305" spans="1:12" x14ac:dyDescent="0.3">
      <c r="A305" s="18" t="s">
        <v>879</v>
      </c>
      <c r="B305" s="22" t="s">
        <v>341</v>
      </c>
      <c r="C305" s="23"/>
      <c r="D305" s="23"/>
      <c r="E305" s="23"/>
      <c r="F305" s="19" t="s">
        <v>752</v>
      </c>
      <c r="G305" s="20"/>
      <c r="H305" s="52">
        <v>13395</v>
      </c>
      <c r="I305" s="52">
        <v>16218.09</v>
      </c>
      <c r="J305" s="52">
        <v>0</v>
      </c>
      <c r="K305" s="52">
        <v>29613.09</v>
      </c>
      <c r="L305" s="53">
        <f>I305-J305</f>
        <v>16218.09</v>
      </c>
    </row>
    <row r="306" spans="1:12" x14ac:dyDescent="0.3">
      <c r="A306" s="24" t="s">
        <v>881</v>
      </c>
      <c r="B306" s="22" t="s">
        <v>341</v>
      </c>
      <c r="C306" s="23"/>
      <c r="D306" s="23"/>
      <c r="E306" s="23"/>
      <c r="F306" s="23"/>
      <c r="G306" s="25" t="s">
        <v>882</v>
      </c>
      <c r="H306" s="54">
        <v>0</v>
      </c>
      <c r="I306" s="54">
        <v>176.4</v>
      </c>
      <c r="J306" s="54">
        <v>0</v>
      </c>
      <c r="K306" s="54">
        <v>176.4</v>
      </c>
      <c r="L306" s="55"/>
    </row>
    <row r="307" spans="1:12" x14ac:dyDescent="0.3">
      <c r="A307" s="24" t="s">
        <v>883</v>
      </c>
      <c r="B307" s="22" t="s">
        <v>341</v>
      </c>
      <c r="C307" s="23"/>
      <c r="D307" s="23"/>
      <c r="E307" s="23"/>
      <c r="F307" s="23"/>
      <c r="G307" s="25" t="s">
        <v>884</v>
      </c>
      <c r="H307" s="54">
        <v>2160</v>
      </c>
      <c r="I307" s="54">
        <v>2196.69</v>
      </c>
      <c r="J307" s="54">
        <v>0</v>
      </c>
      <c r="K307" s="54">
        <v>4356.6899999999996</v>
      </c>
      <c r="L307" s="55"/>
    </row>
    <row r="308" spans="1:12" x14ac:dyDescent="0.3">
      <c r="A308" s="24" t="s">
        <v>885</v>
      </c>
      <c r="B308" s="22" t="s">
        <v>341</v>
      </c>
      <c r="C308" s="23"/>
      <c r="D308" s="23"/>
      <c r="E308" s="23"/>
      <c r="F308" s="23"/>
      <c r="G308" s="25" t="s">
        <v>886</v>
      </c>
      <c r="H308" s="54">
        <v>11235</v>
      </c>
      <c r="I308" s="54">
        <v>11235</v>
      </c>
      <c r="J308" s="54">
        <v>0</v>
      </c>
      <c r="K308" s="54">
        <v>22470</v>
      </c>
      <c r="L308" s="55"/>
    </row>
    <row r="309" spans="1:12" x14ac:dyDescent="0.3">
      <c r="A309" s="24" t="s">
        <v>888</v>
      </c>
      <c r="B309" s="22" t="s">
        <v>341</v>
      </c>
      <c r="C309" s="23"/>
      <c r="D309" s="23"/>
      <c r="E309" s="23"/>
      <c r="F309" s="23"/>
      <c r="G309" s="25" t="s">
        <v>756</v>
      </c>
      <c r="H309" s="54">
        <v>0</v>
      </c>
      <c r="I309" s="54">
        <v>2610</v>
      </c>
      <c r="J309" s="54">
        <v>0</v>
      </c>
      <c r="K309" s="54">
        <v>2610</v>
      </c>
      <c r="L309" s="55"/>
    </row>
    <row r="310" spans="1:12" x14ac:dyDescent="0.3">
      <c r="A310" s="26" t="s">
        <v>341</v>
      </c>
      <c r="B310" s="22" t="s">
        <v>341</v>
      </c>
      <c r="C310" s="23"/>
      <c r="D310" s="23"/>
      <c r="E310" s="23"/>
      <c r="F310" s="23"/>
      <c r="G310" s="27" t="s">
        <v>341</v>
      </c>
      <c r="H310" s="53"/>
      <c r="I310" s="53"/>
      <c r="J310" s="53"/>
      <c r="K310" s="53"/>
      <c r="L310" s="53"/>
    </row>
    <row r="311" spans="1:12" x14ac:dyDescent="0.3">
      <c r="A311" s="18" t="s">
        <v>889</v>
      </c>
      <c r="B311" s="21" t="s">
        <v>341</v>
      </c>
      <c r="C311" s="19" t="s">
        <v>890</v>
      </c>
      <c r="D311" s="20"/>
      <c r="E311" s="20"/>
      <c r="F311" s="20"/>
      <c r="G311" s="20"/>
      <c r="H311" s="52">
        <v>9750.2000000000007</v>
      </c>
      <c r="I311" s="52">
        <v>25154.76</v>
      </c>
      <c r="J311" s="52">
        <v>0.01</v>
      </c>
      <c r="K311" s="52">
        <v>34904.949999999997</v>
      </c>
      <c r="L311" s="53">
        <f>I311-J311</f>
        <v>25154.75</v>
      </c>
    </row>
    <row r="312" spans="1:12" x14ac:dyDescent="0.3">
      <c r="A312" s="18" t="s">
        <v>891</v>
      </c>
      <c r="B312" s="22" t="s">
        <v>341</v>
      </c>
      <c r="C312" s="23"/>
      <c r="D312" s="19" t="s">
        <v>890</v>
      </c>
      <c r="E312" s="20"/>
      <c r="F312" s="20"/>
      <c r="G312" s="20"/>
      <c r="H312" s="52">
        <v>9750.2000000000007</v>
      </c>
      <c r="I312" s="52">
        <v>25154.76</v>
      </c>
      <c r="J312" s="52">
        <v>0.01</v>
      </c>
      <c r="K312" s="52">
        <v>34904.949999999997</v>
      </c>
      <c r="L312" s="53"/>
    </row>
    <row r="313" spans="1:12" x14ac:dyDescent="0.3">
      <c r="A313" s="18" t="s">
        <v>892</v>
      </c>
      <c r="B313" s="22" t="s">
        <v>341</v>
      </c>
      <c r="C313" s="23"/>
      <c r="D313" s="23"/>
      <c r="E313" s="19" t="s">
        <v>890</v>
      </c>
      <c r="F313" s="20"/>
      <c r="G313" s="20"/>
      <c r="H313" s="52">
        <v>9750.2000000000007</v>
      </c>
      <c r="I313" s="52">
        <v>25154.76</v>
      </c>
      <c r="J313" s="52">
        <v>0.01</v>
      </c>
      <c r="K313" s="52">
        <v>34904.949999999997</v>
      </c>
      <c r="L313" s="53"/>
    </row>
    <row r="314" spans="1:12" x14ac:dyDescent="0.3">
      <c r="A314" s="18" t="s">
        <v>893</v>
      </c>
      <c r="B314" s="22" t="s">
        <v>341</v>
      </c>
      <c r="C314" s="23"/>
      <c r="D314" s="23"/>
      <c r="E314" s="23"/>
      <c r="F314" s="19" t="s">
        <v>894</v>
      </c>
      <c r="G314" s="20"/>
      <c r="H314" s="52">
        <v>837.5</v>
      </c>
      <c r="I314" s="52">
        <v>1076.31</v>
      </c>
      <c r="J314" s="52">
        <v>0.01</v>
      </c>
      <c r="K314" s="52">
        <v>1913.8</v>
      </c>
      <c r="L314" s="53">
        <f>I314-J314</f>
        <v>1076.3</v>
      </c>
    </row>
    <row r="315" spans="1:12" x14ac:dyDescent="0.3">
      <c r="A315" s="24" t="s">
        <v>895</v>
      </c>
      <c r="B315" s="22" t="s">
        <v>341</v>
      </c>
      <c r="C315" s="23"/>
      <c r="D315" s="23"/>
      <c r="E315" s="23"/>
      <c r="F315" s="23"/>
      <c r="G315" s="25" t="s">
        <v>896</v>
      </c>
      <c r="H315" s="54">
        <v>837.5</v>
      </c>
      <c r="I315" s="54">
        <v>837.51</v>
      </c>
      <c r="J315" s="54">
        <v>0.01</v>
      </c>
      <c r="K315" s="54">
        <v>1675</v>
      </c>
      <c r="L315" s="55"/>
    </row>
    <row r="316" spans="1:12" x14ac:dyDescent="0.3">
      <c r="A316" s="24" t="s">
        <v>897</v>
      </c>
      <c r="B316" s="22" t="s">
        <v>341</v>
      </c>
      <c r="C316" s="23"/>
      <c r="D316" s="23"/>
      <c r="E316" s="23"/>
      <c r="F316" s="23"/>
      <c r="G316" s="25" t="s">
        <v>898</v>
      </c>
      <c r="H316" s="54">
        <v>0</v>
      </c>
      <c r="I316" s="54">
        <v>238.8</v>
      </c>
      <c r="J316" s="54">
        <v>0</v>
      </c>
      <c r="K316" s="54">
        <v>238.8</v>
      </c>
      <c r="L316" s="55"/>
    </row>
    <row r="317" spans="1:12" x14ac:dyDescent="0.3">
      <c r="A317" s="26" t="s">
        <v>341</v>
      </c>
      <c r="B317" s="22" t="s">
        <v>341</v>
      </c>
      <c r="C317" s="23"/>
      <c r="D317" s="23"/>
      <c r="E317" s="23"/>
      <c r="F317" s="23"/>
      <c r="G317" s="27" t="s">
        <v>341</v>
      </c>
      <c r="H317" s="53"/>
      <c r="I317" s="53"/>
      <c r="J317" s="53"/>
      <c r="K317" s="53"/>
      <c r="L317" s="53"/>
    </row>
    <row r="318" spans="1:12" x14ac:dyDescent="0.3">
      <c r="A318" s="18" t="s">
        <v>899</v>
      </c>
      <c r="B318" s="22" t="s">
        <v>341</v>
      </c>
      <c r="C318" s="23"/>
      <c r="D318" s="23"/>
      <c r="E318" s="23"/>
      <c r="F318" s="19" t="s">
        <v>900</v>
      </c>
      <c r="G318" s="20"/>
      <c r="H318" s="52">
        <v>8912.7000000000007</v>
      </c>
      <c r="I318" s="52">
        <v>24078.45</v>
      </c>
      <c r="J318" s="52">
        <v>0</v>
      </c>
      <c r="K318" s="52">
        <v>32991.15</v>
      </c>
      <c r="L318" s="53">
        <f>I318-J318</f>
        <v>24078.45</v>
      </c>
    </row>
    <row r="319" spans="1:12" x14ac:dyDescent="0.3">
      <c r="A319" s="24" t="s">
        <v>901</v>
      </c>
      <c r="B319" s="22" t="s">
        <v>341</v>
      </c>
      <c r="C319" s="23"/>
      <c r="D319" s="23"/>
      <c r="E319" s="23"/>
      <c r="F319" s="23"/>
      <c r="G319" s="25" t="s">
        <v>902</v>
      </c>
      <c r="H319" s="54">
        <v>0</v>
      </c>
      <c r="I319" s="54">
        <v>1313.2</v>
      </c>
      <c r="J319" s="54">
        <v>0</v>
      </c>
      <c r="K319" s="54">
        <v>1313.2</v>
      </c>
      <c r="L319" s="55"/>
    </row>
    <row r="320" spans="1:12" x14ac:dyDescent="0.3">
      <c r="A320" s="24" t="s">
        <v>905</v>
      </c>
      <c r="B320" s="22" t="s">
        <v>341</v>
      </c>
      <c r="C320" s="23"/>
      <c r="D320" s="23"/>
      <c r="E320" s="23"/>
      <c r="F320" s="23"/>
      <c r="G320" s="25" t="s">
        <v>906</v>
      </c>
      <c r="H320" s="54">
        <v>8912.7000000000007</v>
      </c>
      <c r="I320" s="54">
        <v>22765.25</v>
      </c>
      <c r="J320" s="54">
        <v>0</v>
      </c>
      <c r="K320" s="54">
        <v>31677.95</v>
      </c>
      <c r="L320" s="55"/>
    </row>
    <row r="321" spans="1:12" x14ac:dyDescent="0.3">
      <c r="A321" s="26" t="s">
        <v>341</v>
      </c>
      <c r="B321" s="22" t="s">
        <v>341</v>
      </c>
      <c r="C321" s="23"/>
      <c r="D321" s="23"/>
      <c r="E321" s="23"/>
      <c r="F321" s="23"/>
      <c r="G321" s="27" t="s">
        <v>341</v>
      </c>
      <c r="H321" s="53"/>
      <c r="I321" s="53"/>
      <c r="J321" s="53"/>
      <c r="K321" s="53"/>
      <c r="L321" s="53"/>
    </row>
    <row r="322" spans="1:12" x14ac:dyDescent="0.3">
      <c r="A322" s="18" t="s">
        <v>921</v>
      </c>
      <c r="B322" s="21" t="s">
        <v>341</v>
      </c>
      <c r="C322" s="19" t="s">
        <v>922</v>
      </c>
      <c r="D322" s="20"/>
      <c r="E322" s="20"/>
      <c r="F322" s="20"/>
      <c r="G322" s="20"/>
      <c r="H322" s="52">
        <v>45429.16</v>
      </c>
      <c r="I322" s="52">
        <v>45725.58</v>
      </c>
      <c r="J322" s="52">
        <v>0</v>
      </c>
      <c r="K322" s="52">
        <v>91154.74</v>
      </c>
      <c r="L322" s="53">
        <f>I322-J322</f>
        <v>45725.58</v>
      </c>
    </row>
    <row r="323" spans="1:12" x14ac:dyDescent="0.3">
      <c r="A323" s="18" t="s">
        <v>923</v>
      </c>
      <c r="B323" s="22" t="s">
        <v>341</v>
      </c>
      <c r="C323" s="23"/>
      <c r="D323" s="19" t="s">
        <v>922</v>
      </c>
      <c r="E323" s="20"/>
      <c r="F323" s="20"/>
      <c r="G323" s="20"/>
      <c r="H323" s="52">
        <v>45429.16</v>
      </c>
      <c r="I323" s="52">
        <v>45725.58</v>
      </c>
      <c r="J323" s="52">
        <v>0</v>
      </c>
      <c r="K323" s="52">
        <v>91154.74</v>
      </c>
      <c r="L323" s="53"/>
    </row>
    <row r="324" spans="1:12" x14ac:dyDescent="0.3">
      <c r="A324" s="18" t="s">
        <v>924</v>
      </c>
      <c r="B324" s="22" t="s">
        <v>341</v>
      </c>
      <c r="C324" s="23"/>
      <c r="D324" s="23"/>
      <c r="E324" s="19" t="s">
        <v>922</v>
      </c>
      <c r="F324" s="20"/>
      <c r="G324" s="20"/>
      <c r="H324" s="52">
        <v>45429.16</v>
      </c>
      <c r="I324" s="52">
        <v>45725.58</v>
      </c>
      <c r="J324" s="52">
        <v>0</v>
      </c>
      <c r="K324" s="52">
        <v>91154.74</v>
      </c>
      <c r="L324" s="53"/>
    </row>
    <row r="325" spans="1:12" x14ac:dyDescent="0.3">
      <c r="A325" s="18" t="s">
        <v>925</v>
      </c>
      <c r="B325" s="22" t="s">
        <v>341</v>
      </c>
      <c r="C325" s="23"/>
      <c r="D325" s="23"/>
      <c r="E325" s="23"/>
      <c r="F325" s="19" t="s">
        <v>922</v>
      </c>
      <c r="G325" s="20"/>
      <c r="H325" s="52">
        <v>45429.16</v>
      </c>
      <c r="I325" s="52">
        <v>45725.58</v>
      </c>
      <c r="J325" s="52">
        <v>0</v>
      </c>
      <c r="K325" s="52">
        <v>91154.74</v>
      </c>
      <c r="L325" s="53"/>
    </row>
    <row r="326" spans="1:12" x14ac:dyDescent="0.3">
      <c r="A326" s="24" t="s">
        <v>926</v>
      </c>
      <c r="B326" s="22" t="s">
        <v>341</v>
      </c>
      <c r="C326" s="23"/>
      <c r="D326" s="23"/>
      <c r="E326" s="23"/>
      <c r="F326" s="23"/>
      <c r="G326" s="25" t="s">
        <v>927</v>
      </c>
      <c r="H326" s="54">
        <v>44579.59</v>
      </c>
      <c r="I326" s="54">
        <v>44798.48</v>
      </c>
      <c r="J326" s="54">
        <v>0</v>
      </c>
      <c r="K326" s="54">
        <v>89378.07</v>
      </c>
      <c r="L326" s="53">
        <f t="shared" ref="L326:L327" si="4">I326-J326</f>
        <v>44798.48</v>
      </c>
    </row>
    <row r="327" spans="1:12" x14ac:dyDescent="0.3">
      <c r="A327" s="24" t="s">
        <v>928</v>
      </c>
      <c r="B327" s="22" t="s">
        <v>341</v>
      </c>
      <c r="C327" s="23"/>
      <c r="D327" s="23"/>
      <c r="E327" s="23"/>
      <c r="F327" s="23"/>
      <c r="G327" s="25" t="s">
        <v>929</v>
      </c>
      <c r="H327" s="54">
        <v>849.57</v>
      </c>
      <c r="I327" s="54">
        <v>927.1</v>
      </c>
      <c r="J327" s="54">
        <v>0</v>
      </c>
      <c r="K327" s="54">
        <v>1776.67</v>
      </c>
      <c r="L327" s="53">
        <f t="shared" si="4"/>
        <v>927.1</v>
      </c>
    </row>
    <row r="328" spans="1:12" x14ac:dyDescent="0.3">
      <c r="A328" s="26" t="s">
        <v>341</v>
      </c>
      <c r="B328" s="22" t="s">
        <v>341</v>
      </c>
      <c r="C328" s="23"/>
      <c r="D328" s="23"/>
      <c r="E328" s="23"/>
      <c r="F328" s="23"/>
      <c r="G328" s="27" t="s">
        <v>341</v>
      </c>
      <c r="H328" s="53"/>
      <c r="I328" s="53"/>
      <c r="J328" s="53"/>
      <c r="K328" s="53"/>
      <c r="L328" s="53"/>
    </row>
    <row r="329" spans="1:12" x14ac:dyDescent="0.3">
      <c r="A329" s="18" t="s">
        <v>930</v>
      </c>
      <c r="B329" s="21" t="s">
        <v>341</v>
      </c>
      <c r="C329" s="19" t="s">
        <v>931</v>
      </c>
      <c r="D329" s="20"/>
      <c r="E329" s="20"/>
      <c r="F329" s="20"/>
      <c r="G329" s="20"/>
      <c r="H329" s="52">
        <v>2084.91</v>
      </c>
      <c r="I329" s="52">
        <v>2095.35</v>
      </c>
      <c r="J329" s="52">
        <v>0</v>
      </c>
      <c r="K329" s="52">
        <v>4180.26</v>
      </c>
      <c r="L329" s="53">
        <f>I329-J329</f>
        <v>2095.35</v>
      </c>
    </row>
    <row r="330" spans="1:12" x14ac:dyDescent="0.3">
      <c r="A330" s="18" t="s">
        <v>932</v>
      </c>
      <c r="B330" s="22" t="s">
        <v>341</v>
      </c>
      <c r="C330" s="23"/>
      <c r="D330" s="19" t="s">
        <v>931</v>
      </c>
      <c r="E330" s="20"/>
      <c r="F330" s="20"/>
      <c r="G330" s="20"/>
      <c r="H330" s="52">
        <v>2084.91</v>
      </c>
      <c r="I330" s="52">
        <v>2095.35</v>
      </c>
      <c r="J330" s="52">
        <v>0</v>
      </c>
      <c r="K330" s="52">
        <v>4180.26</v>
      </c>
      <c r="L330" s="53"/>
    </row>
    <row r="331" spans="1:12" x14ac:dyDescent="0.3">
      <c r="A331" s="18" t="s">
        <v>933</v>
      </c>
      <c r="B331" s="22" t="s">
        <v>341</v>
      </c>
      <c r="C331" s="23"/>
      <c r="D331" s="23"/>
      <c r="E331" s="19" t="s">
        <v>931</v>
      </c>
      <c r="F331" s="20"/>
      <c r="G331" s="20"/>
      <c r="H331" s="52">
        <v>2084.91</v>
      </c>
      <c r="I331" s="52">
        <v>2095.35</v>
      </c>
      <c r="J331" s="52">
        <v>0</v>
      </c>
      <c r="K331" s="52">
        <v>4180.26</v>
      </c>
      <c r="L331" s="53"/>
    </row>
    <row r="332" spans="1:12" x14ac:dyDescent="0.3">
      <c r="A332" s="18" t="s">
        <v>934</v>
      </c>
      <c r="B332" s="22" t="s">
        <v>341</v>
      </c>
      <c r="C332" s="23"/>
      <c r="D332" s="23"/>
      <c r="E332" s="23"/>
      <c r="F332" s="19" t="s">
        <v>931</v>
      </c>
      <c r="G332" s="20"/>
      <c r="H332" s="52">
        <v>2084.91</v>
      </c>
      <c r="I332" s="52">
        <v>2095.35</v>
      </c>
      <c r="J332" s="52">
        <v>0</v>
      </c>
      <c r="K332" s="52">
        <v>4180.26</v>
      </c>
      <c r="L332" s="53"/>
    </row>
    <row r="333" spans="1:12" x14ac:dyDescent="0.3">
      <c r="A333" s="24" t="s">
        <v>935</v>
      </c>
      <c r="B333" s="22" t="s">
        <v>341</v>
      </c>
      <c r="C333" s="23"/>
      <c r="D333" s="23"/>
      <c r="E333" s="23"/>
      <c r="F333" s="23"/>
      <c r="G333" s="25" t="s">
        <v>567</v>
      </c>
      <c r="H333" s="54">
        <v>1561.05</v>
      </c>
      <c r="I333" s="54">
        <v>1568.86</v>
      </c>
      <c r="J333" s="54">
        <v>0</v>
      </c>
      <c r="K333" s="54">
        <v>3129.91</v>
      </c>
      <c r="L333" s="55"/>
    </row>
    <row r="334" spans="1:12" x14ac:dyDescent="0.3">
      <c r="A334" s="24" t="s">
        <v>936</v>
      </c>
      <c r="B334" s="22" t="s">
        <v>341</v>
      </c>
      <c r="C334" s="23"/>
      <c r="D334" s="23"/>
      <c r="E334" s="23"/>
      <c r="F334" s="23"/>
      <c r="G334" s="25" t="s">
        <v>565</v>
      </c>
      <c r="H334" s="54">
        <v>523.86</v>
      </c>
      <c r="I334" s="54">
        <v>526.49</v>
      </c>
      <c r="J334" s="54">
        <v>0</v>
      </c>
      <c r="K334" s="54">
        <v>1050.3499999999999</v>
      </c>
      <c r="L334" s="55"/>
    </row>
    <row r="335" spans="1:12" x14ac:dyDescent="0.3">
      <c r="A335" s="26" t="s">
        <v>341</v>
      </c>
      <c r="B335" s="22" t="s">
        <v>341</v>
      </c>
      <c r="C335" s="23"/>
      <c r="D335" s="23"/>
      <c r="E335" s="23"/>
      <c r="F335" s="23"/>
      <c r="G335" s="27" t="s">
        <v>341</v>
      </c>
      <c r="H335" s="53"/>
      <c r="I335" s="53"/>
      <c r="J335" s="53"/>
      <c r="K335" s="53"/>
      <c r="L335" s="53"/>
    </row>
    <row r="336" spans="1:12" x14ac:dyDescent="0.3">
      <c r="A336" s="18" t="s">
        <v>937</v>
      </c>
      <c r="B336" s="21" t="s">
        <v>341</v>
      </c>
      <c r="C336" s="19" t="s">
        <v>938</v>
      </c>
      <c r="D336" s="20"/>
      <c r="E336" s="20"/>
      <c r="F336" s="20"/>
      <c r="G336" s="20"/>
      <c r="H336" s="52">
        <v>719.53</v>
      </c>
      <c r="I336" s="52">
        <v>10944.14</v>
      </c>
      <c r="J336" s="52">
        <v>9397.6</v>
      </c>
      <c r="K336" s="52">
        <v>2266.0700000000002</v>
      </c>
      <c r="L336" s="53">
        <f>I336-J336</f>
        <v>1546.5399999999991</v>
      </c>
    </row>
    <row r="337" spans="1:12" x14ac:dyDescent="0.3">
      <c r="A337" s="18" t="s">
        <v>939</v>
      </c>
      <c r="B337" s="22" t="s">
        <v>341</v>
      </c>
      <c r="C337" s="23"/>
      <c r="D337" s="19" t="s">
        <v>938</v>
      </c>
      <c r="E337" s="20"/>
      <c r="F337" s="20"/>
      <c r="G337" s="20"/>
      <c r="H337" s="52">
        <v>719.53</v>
      </c>
      <c r="I337" s="52">
        <v>10944.14</v>
      </c>
      <c r="J337" s="52">
        <v>9397.6</v>
      </c>
      <c r="K337" s="52">
        <v>2266.0700000000002</v>
      </c>
      <c r="L337" s="53"/>
    </row>
    <row r="338" spans="1:12" x14ac:dyDescent="0.3">
      <c r="A338" s="18" t="s">
        <v>940</v>
      </c>
      <c r="B338" s="22" t="s">
        <v>341</v>
      </c>
      <c r="C338" s="23"/>
      <c r="D338" s="23"/>
      <c r="E338" s="19" t="s">
        <v>938</v>
      </c>
      <c r="F338" s="20"/>
      <c r="G338" s="20"/>
      <c r="H338" s="52">
        <v>719.53</v>
      </c>
      <c r="I338" s="52">
        <v>10944.14</v>
      </c>
      <c r="J338" s="52">
        <v>9397.6</v>
      </c>
      <c r="K338" s="52">
        <v>2266.0700000000002</v>
      </c>
      <c r="L338" s="53"/>
    </row>
    <row r="339" spans="1:12" x14ac:dyDescent="0.3">
      <c r="A339" s="18" t="s">
        <v>941</v>
      </c>
      <c r="B339" s="22" t="s">
        <v>341</v>
      </c>
      <c r="C339" s="23"/>
      <c r="D339" s="23"/>
      <c r="E339" s="23"/>
      <c r="F339" s="19" t="s">
        <v>938</v>
      </c>
      <c r="G339" s="20"/>
      <c r="H339" s="52">
        <v>719.53</v>
      </c>
      <c r="I339" s="52">
        <v>10944.14</v>
      </c>
      <c r="J339" s="52">
        <v>9397.6</v>
      </c>
      <c r="K339" s="52">
        <v>2266.0700000000002</v>
      </c>
      <c r="L339" s="53"/>
    </row>
    <row r="340" spans="1:12" x14ac:dyDescent="0.3">
      <c r="A340" s="24" t="s">
        <v>942</v>
      </c>
      <c r="B340" s="22" t="s">
        <v>341</v>
      </c>
      <c r="C340" s="23"/>
      <c r="D340" s="23"/>
      <c r="E340" s="23"/>
      <c r="F340" s="23"/>
      <c r="G340" s="25" t="s">
        <v>938</v>
      </c>
      <c r="H340" s="54">
        <v>719.53</v>
      </c>
      <c r="I340" s="54">
        <v>10944.14</v>
      </c>
      <c r="J340" s="54">
        <v>9397.6</v>
      </c>
      <c r="K340" s="54">
        <v>2266.0700000000002</v>
      </c>
      <c r="L340" s="55"/>
    </row>
    <row r="341" spans="1:12" x14ac:dyDescent="0.3">
      <c r="A341" s="26" t="s">
        <v>341</v>
      </c>
      <c r="B341" s="22" t="s">
        <v>341</v>
      </c>
      <c r="C341" s="23"/>
      <c r="D341" s="23"/>
      <c r="E341" s="23"/>
      <c r="F341" s="23"/>
      <c r="G341" s="27" t="s">
        <v>341</v>
      </c>
      <c r="H341" s="53"/>
      <c r="I341" s="53"/>
      <c r="J341" s="53"/>
      <c r="K341" s="53"/>
      <c r="L341" s="53"/>
    </row>
    <row r="342" spans="1:12" x14ac:dyDescent="0.3">
      <c r="A342" s="18" t="s">
        <v>943</v>
      </c>
      <c r="B342" s="21" t="s">
        <v>341</v>
      </c>
      <c r="C342" s="19" t="s">
        <v>944</v>
      </c>
      <c r="D342" s="20"/>
      <c r="E342" s="20"/>
      <c r="F342" s="20"/>
      <c r="G342" s="20"/>
      <c r="H342" s="52">
        <v>4093.59</v>
      </c>
      <c r="I342" s="52">
        <v>54030.83</v>
      </c>
      <c r="J342" s="52">
        <v>0</v>
      </c>
      <c r="K342" s="52">
        <v>58124.42</v>
      </c>
      <c r="L342" s="53">
        <f>I342-J342</f>
        <v>54030.83</v>
      </c>
    </row>
    <row r="343" spans="1:12" x14ac:dyDescent="0.3">
      <c r="A343" s="18" t="s">
        <v>945</v>
      </c>
      <c r="B343" s="22" t="s">
        <v>341</v>
      </c>
      <c r="C343" s="23"/>
      <c r="D343" s="19" t="s">
        <v>944</v>
      </c>
      <c r="E343" s="20"/>
      <c r="F343" s="20"/>
      <c r="G343" s="20"/>
      <c r="H343" s="52">
        <v>4093.59</v>
      </c>
      <c r="I343" s="52">
        <v>54030.83</v>
      </c>
      <c r="J343" s="52">
        <v>0</v>
      </c>
      <c r="K343" s="52">
        <v>58124.42</v>
      </c>
      <c r="L343" s="53"/>
    </row>
    <row r="344" spans="1:12" x14ac:dyDescent="0.3">
      <c r="A344" s="18" t="s">
        <v>946</v>
      </c>
      <c r="B344" s="22" t="s">
        <v>341</v>
      </c>
      <c r="C344" s="23"/>
      <c r="D344" s="23"/>
      <c r="E344" s="19" t="s">
        <v>944</v>
      </c>
      <c r="F344" s="20"/>
      <c r="G344" s="20"/>
      <c r="H344" s="52">
        <v>4093.59</v>
      </c>
      <c r="I344" s="52">
        <v>54030.83</v>
      </c>
      <c r="J344" s="52">
        <v>0</v>
      </c>
      <c r="K344" s="52">
        <v>58124.42</v>
      </c>
      <c r="L344" s="53"/>
    </row>
    <row r="345" spans="1:12" x14ac:dyDescent="0.3">
      <c r="A345" s="18" t="s">
        <v>947</v>
      </c>
      <c r="B345" s="22" t="s">
        <v>341</v>
      </c>
      <c r="C345" s="23"/>
      <c r="D345" s="23"/>
      <c r="E345" s="23"/>
      <c r="F345" s="19" t="s">
        <v>944</v>
      </c>
      <c r="G345" s="20"/>
      <c r="H345" s="52">
        <v>4093.59</v>
      </c>
      <c r="I345" s="52">
        <v>54030.83</v>
      </c>
      <c r="J345" s="52">
        <v>0</v>
      </c>
      <c r="K345" s="52">
        <v>58124.42</v>
      </c>
      <c r="L345" s="53"/>
    </row>
    <row r="346" spans="1:12" x14ac:dyDescent="0.3">
      <c r="A346" s="24" t="s">
        <v>948</v>
      </c>
      <c r="B346" s="22" t="s">
        <v>341</v>
      </c>
      <c r="C346" s="23"/>
      <c r="D346" s="23"/>
      <c r="E346" s="23"/>
      <c r="F346" s="23"/>
      <c r="G346" s="25" t="s">
        <v>949</v>
      </c>
      <c r="H346" s="54">
        <v>1093.5899999999999</v>
      </c>
      <c r="I346" s="54">
        <v>530.83000000000004</v>
      </c>
      <c r="J346" s="54">
        <v>0</v>
      </c>
      <c r="K346" s="54">
        <v>1624.42</v>
      </c>
      <c r="L346" s="55"/>
    </row>
    <row r="347" spans="1:12" x14ac:dyDescent="0.3">
      <c r="A347" s="24" t="s">
        <v>950</v>
      </c>
      <c r="B347" s="22" t="s">
        <v>341</v>
      </c>
      <c r="C347" s="23"/>
      <c r="D347" s="23"/>
      <c r="E347" s="23"/>
      <c r="F347" s="23"/>
      <c r="G347" s="25" t="s">
        <v>951</v>
      </c>
      <c r="H347" s="54">
        <v>3000</v>
      </c>
      <c r="I347" s="54">
        <v>53500</v>
      </c>
      <c r="J347" s="54">
        <v>0</v>
      </c>
      <c r="K347" s="54">
        <v>56500</v>
      </c>
      <c r="L347" s="55"/>
    </row>
    <row r="348" spans="1:12" x14ac:dyDescent="0.3">
      <c r="A348" s="26" t="s">
        <v>341</v>
      </c>
      <c r="B348" s="22" t="s">
        <v>341</v>
      </c>
      <c r="C348" s="23"/>
      <c r="D348" s="23"/>
      <c r="E348" s="23"/>
      <c r="F348" s="23"/>
      <c r="G348" s="27" t="s">
        <v>341</v>
      </c>
      <c r="H348" s="53"/>
      <c r="I348" s="53"/>
      <c r="J348" s="53"/>
      <c r="K348" s="53"/>
      <c r="L348" s="53"/>
    </row>
    <row r="349" spans="1:12" x14ac:dyDescent="0.3">
      <c r="A349" s="18" t="s">
        <v>74</v>
      </c>
      <c r="B349" s="19" t="s">
        <v>954</v>
      </c>
      <c r="C349" s="20"/>
      <c r="D349" s="20"/>
      <c r="E349" s="20"/>
      <c r="F349" s="20"/>
      <c r="G349" s="20"/>
      <c r="H349" s="52">
        <v>2160350.92</v>
      </c>
      <c r="I349" s="52">
        <v>0</v>
      </c>
      <c r="J349" s="52">
        <v>2873834.37</v>
      </c>
      <c r="K349" s="52">
        <v>5034185.29</v>
      </c>
      <c r="L349" s="53"/>
    </row>
    <row r="350" spans="1:12" x14ac:dyDescent="0.3">
      <c r="A350" s="18" t="s">
        <v>955</v>
      </c>
      <c r="B350" s="21" t="s">
        <v>341</v>
      </c>
      <c r="C350" s="19" t="s">
        <v>954</v>
      </c>
      <c r="D350" s="20"/>
      <c r="E350" s="20"/>
      <c r="F350" s="20"/>
      <c r="G350" s="20"/>
      <c r="H350" s="52">
        <v>2160350.92</v>
      </c>
      <c r="I350" s="52">
        <v>0</v>
      </c>
      <c r="J350" s="52">
        <v>2873834.37</v>
      </c>
      <c r="K350" s="52">
        <v>5034185.29</v>
      </c>
      <c r="L350" s="53"/>
    </row>
    <row r="351" spans="1:12" x14ac:dyDescent="0.3">
      <c r="A351" s="18" t="s">
        <v>956</v>
      </c>
      <c r="B351" s="22" t="s">
        <v>341</v>
      </c>
      <c r="C351" s="23"/>
      <c r="D351" s="19" t="s">
        <v>954</v>
      </c>
      <c r="E351" s="20"/>
      <c r="F351" s="20"/>
      <c r="G351" s="20"/>
      <c r="H351" s="52">
        <v>2160350.92</v>
      </c>
      <c r="I351" s="52">
        <v>0</v>
      </c>
      <c r="J351" s="52">
        <v>2873834.37</v>
      </c>
      <c r="K351" s="52">
        <v>5034185.29</v>
      </c>
      <c r="L351" s="53"/>
    </row>
    <row r="352" spans="1:12" x14ac:dyDescent="0.3">
      <c r="A352" s="18" t="s">
        <v>957</v>
      </c>
      <c r="B352" s="22" t="s">
        <v>341</v>
      </c>
      <c r="C352" s="23"/>
      <c r="D352" s="23"/>
      <c r="E352" s="19" t="s">
        <v>958</v>
      </c>
      <c r="F352" s="20"/>
      <c r="G352" s="20"/>
      <c r="H352" s="52">
        <v>2109997.02</v>
      </c>
      <c r="I352" s="52">
        <v>0</v>
      </c>
      <c r="J352" s="52">
        <v>2788651.03</v>
      </c>
      <c r="K352" s="52">
        <v>4898648.05</v>
      </c>
      <c r="L352" s="53"/>
    </row>
    <row r="353" spans="1:12" x14ac:dyDescent="0.3">
      <c r="A353" s="18" t="s">
        <v>959</v>
      </c>
      <c r="B353" s="22" t="s">
        <v>341</v>
      </c>
      <c r="C353" s="23"/>
      <c r="D353" s="23"/>
      <c r="E353" s="23"/>
      <c r="F353" s="19" t="s">
        <v>958</v>
      </c>
      <c r="G353" s="20"/>
      <c r="H353" s="52">
        <v>2109997.02</v>
      </c>
      <c r="I353" s="52">
        <v>0</v>
      </c>
      <c r="J353" s="52">
        <v>2788651.03</v>
      </c>
      <c r="K353" s="52">
        <v>4898648.05</v>
      </c>
      <c r="L353" s="53"/>
    </row>
    <row r="354" spans="1:12" x14ac:dyDescent="0.3">
      <c r="A354" s="24" t="s">
        <v>960</v>
      </c>
      <c r="B354" s="22" t="s">
        <v>341</v>
      </c>
      <c r="C354" s="23"/>
      <c r="D354" s="23"/>
      <c r="E354" s="23"/>
      <c r="F354" s="23"/>
      <c r="G354" s="25" t="s">
        <v>546</v>
      </c>
      <c r="H354" s="54">
        <v>2109997.02</v>
      </c>
      <c r="I354" s="54">
        <v>0</v>
      </c>
      <c r="J354" s="54">
        <v>2788651.03</v>
      </c>
      <c r="K354" s="54">
        <v>4898648.05</v>
      </c>
      <c r="L354" s="55"/>
    </row>
    <row r="355" spans="1:12" x14ac:dyDescent="0.3">
      <c r="A355" s="26" t="s">
        <v>341</v>
      </c>
      <c r="B355" s="22" t="s">
        <v>341</v>
      </c>
      <c r="C355" s="23"/>
      <c r="D355" s="23"/>
      <c r="E355" s="23"/>
      <c r="F355" s="23"/>
      <c r="G355" s="27" t="s">
        <v>341</v>
      </c>
      <c r="H355" s="53"/>
      <c r="I355" s="53"/>
      <c r="J355" s="53"/>
      <c r="K355" s="53"/>
      <c r="L355" s="53"/>
    </row>
    <row r="356" spans="1:12" x14ac:dyDescent="0.3">
      <c r="A356" s="18" t="s">
        <v>961</v>
      </c>
      <c r="B356" s="22" t="s">
        <v>341</v>
      </c>
      <c r="C356" s="23"/>
      <c r="D356" s="23"/>
      <c r="E356" s="19" t="s">
        <v>962</v>
      </c>
      <c r="F356" s="20"/>
      <c r="G356" s="20"/>
      <c r="H356" s="52">
        <v>3315.78</v>
      </c>
      <c r="I356" s="52">
        <v>0</v>
      </c>
      <c r="J356" s="52">
        <v>53795.41</v>
      </c>
      <c r="K356" s="52">
        <v>57111.19</v>
      </c>
      <c r="L356" s="53"/>
    </row>
    <row r="357" spans="1:12" x14ac:dyDescent="0.3">
      <c r="A357" s="18" t="s">
        <v>963</v>
      </c>
      <c r="B357" s="22" t="s">
        <v>341</v>
      </c>
      <c r="C357" s="23"/>
      <c r="D357" s="23"/>
      <c r="E357" s="23"/>
      <c r="F357" s="19" t="s">
        <v>964</v>
      </c>
      <c r="G357" s="20"/>
      <c r="H357" s="52">
        <v>3315.78</v>
      </c>
      <c r="I357" s="52">
        <v>0</v>
      </c>
      <c r="J357" s="52">
        <v>53795.41</v>
      </c>
      <c r="K357" s="52">
        <v>57111.19</v>
      </c>
      <c r="L357" s="53"/>
    </row>
    <row r="358" spans="1:12" x14ac:dyDescent="0.3">
      <c r="A358" s="24" t="s">
        <v>965</v>
      </c>
      <c r="B358" s="22" t="s">
        <v>341</v>
      </c>
      <c r="C358" s="23"/>
      <c r="D358" s="23"/>
      <c r="E358" s="23"/>
      <c r="F358" s="23"/>
      <c r="G358" s="25" t="s">
        <v>966</v>
      </c>
      <c r="H358" s="54">
        <v>3315.78</v>
      </c>
      <c r="I358" s="54">
        <v>0</v>
      </c>
      <c r="J358" s="54">
        <v>53795.41</v>
      </c>
      <c r="K358" s="54">
        <v>57111.19</v>
      </c>
      <c r="L358" s="55"/>
    </row>
    <row r="359" spans="1:12" x14ac:dyDescent="0.3">
      <c r="A359" s="26" t="s">
        <v>341</v>
      </c>
      <c r="B359" s="22" t="s">
        <v>341</v>
      </c>
      <c r="C359" s="23"/>
      <c r="D359" s="23"/>
      <c r="E359" s="23"/>
      <c r="F359" s="23"/>
      <c r="G359" s="27" t="s">
        <v>341</v>
      </c>
      <c r="H359" s="53"/>
      <c r="I359" s="53"/>
      <c r="J359" s="53"/>
      <c r="K359" s="53"/>
      <c r="L359" s="53"/>
    </row>
    <row r="360" spans="1:12" x14ac:dyDescent="0.3">
      <c r="A360" s="18" t="s">
        <v>967</v>
      </c>
      <c r="B360" s="22" t="s">
        <v>341</v>
      </c>
      <c r="C360" s="23"/>
      <c r="D360" s="23"/>
      <c r="E360" s="19" t="s">
        <v>968</v>
      </c>
      <c r="F360" s="20"/>
      <c r="G360" s="20"/>
      <c r="H360" s="52">
        <v>45816.25</v>
      </c>
      <c r="I360" s="52">
        <v>0</v>
      </c>
      <c r="J360" s="52">
        <v>30728.18</v>
      </c>
      <c r="K360" s="52">
        <v>76544.429999999993</v>
      </c>
      <c r="L360" s="53"/>
    </row>
    <row r="361" spans="1:12" x14ac:dyDescent="0.3">
      <c r="A361" s="18" t="s">
        <v>969</v>
      </c>
      <c r="B361" s="22" t="s">
        <v>341</v>
      </c>
      <c r="C361" s="23"/>
      <c r="D361" s="23"/>
      <c r="E361" s="23"/>
      <c r="F361" s="19" t="s">
        <v>968</v>
      </c>
      <c r="G361" s="20"/>
      <c r="H361" s="52">
        <v>45816.25</v>
      </c>
      <c r="I361" s="52">
        <v>0</v>
      </c>
      <c r="J361" s="52">
        <v>30728.18</v>
      </c>
      <c r="K361" s="52">
        <v>76544.429999999993</v>
      </c>
      <c r="L361" s="53"/>
    </row>
    <row r="362" spans="1:12" x14ac:dyDescent="0.3">
      <c r="A362" s="24" t="s">
        <v>970</v>
      </c>
      <c r="B362" s="22" t="s">
        <v>341</v>
      </c>
      <c r="C362" s="23"/>
      <c r="D362" s="23"/>
      <c r="E362" s="23"/>
      <c r="F362" s="23"/>
      <c r="G362" s="25" t="s">
        <v>971</v>
      </c>
      <c r="H362" s="54">
        <v>45801.69</v>
      </c>
      <c r="I362" s="54">
        <v>0</v>
      </c>
      <c r="J362" s="54">
        <v>30627.51</v>
      </c>
      <c r="K362" s="54">
        <v>76429.2</v>
      </c>
      <c r="L362" s="55"/>
    </row>
    <row r="363" spans="1:12" x14ac:dyDescent="0.3">
      <c r="A363" s="24" t="s">
        <v>972</v>
      </c>
      <c r="B363" s="22" t="s">
        <v>341</v>
      </c>
      <c r="C363" s="23"/>
      <c r="D363" s="23"/>
      <c r="E363" s="23"/>
      <c r="F363" s="23"/>
      <c r="G363" s="25" t="s">
        <v>973</v>
      </c>
      <c r="H363" s="54">
        <v>14.56</v>
      </c>
      <c r="I363" s="54">
        <v>0</v>
      </c>
      <c r="J363" s="54">
        <v>100.67</v>
      </c>
      <c r="K363" s="54">
        <v>115.23</v>
      </c>
      <c r="L363" s="55"/>
    </row>
    <row r="364" spans="1:12" x14ac:dyDescent="0.3">
      <c r="A364" s="26" t="s">
        <v>341</v>
      </c>
      <c r="B364" s="22" t="s">
        <v>341</v>
      </c>
      <c r="C364" s="23"/>
      <c r="D364" s="23"/>
      <c r="E364" s="23"/>
      <c r="F364" s="23"/>
      <c r="G364" s="27" t="s">
        <v>341</v>
      </c>
      <c r="H364" s="53"/>
      <c r="I364" s="53"/>
      <c r="J364" s="53"/>
      <c r="K364" s="53"/>
      <c r="L364" s="53"/>
    </row>
    <row r="365" spans="1:12" x14ac:dyDescent="0.3">
      <c r="A365" s="18" t="s">
        <v>980</v>
      </c>
      <c r="B365" s="22" t="s">
        <v>341</v>
      </c>
      <c r="C365" s="23"/>
      <c r="D365" s="23"/>
      <c r="E365" s="19" t="s">
        <v>981</v>
      </c>
      <c r="F365" s="20"/>
      <c r="G365" s="20"/>
      <c r="H365" s="52">
        <v>128.28</v>
      </c>
      <c r="I365" s="52">
        <v>0</v>
      </c>
      <c r="J365" s="52">
        <v>128.91999999999999</v>
      </c>
      <c r="K365" s="52">
        <v>257.2</v>
      </c>
      <c r="L365" s="53"/>
    </row>
    <row r="366" spans="1:12" x14ac:dyDescent="0.3">
      <c r="A366" s="18" t="s">
        <v>982</v>
      </c>
      <c r="B366" s="22" t="s">
        <v>341</v>
      </c>
      <c r="C366" s="23"/>
      <c r="D366" s="23"/>
      <c r="E366" s="23"/>
      <c r="F366" s="19" t="s">
        <v>983</v>
      </c>
      <c r="G366" s="20"/>
      <c r="H366" s="52">
        <v>128.28</v>
      </c>
      <c r="I366" s="52">
        <v>0</v>
      </c>
      <c r="J366" s="52">
        <v>128.91999999999999</v>
      </c>
      <c r="K366" s="52">
        <v>257.2</v>
      </c>
      <c r="L366" s="53"/>
    </row>
    <row r="367" spans="1:12" x14ac:dyDescent="0.3">
      <c r="A367" s="24" t="s">
        <v>986</v>
      </c>
      <c r="B367" s="22" t="s">
        <v>341</v>
      </c>
      <c r="C367" s="23"/>
      <c r="D367" s="23"/>
      <c r="E367" s="23"/>
      <c r="F367" s="23"/>
      <c r="G367" s="25" t="s">
        <v>987</v>
      </c>
      <c r="H367" s="54">
        <v>128.28</v>
      </c>
      <c r="I367" s="54">
        <v>0</v>
      </c>
      <c r="J367" s="54">
        <v>128.91999999999999</v>
      </c>
      <c r="K367" s="54">
        <v>257.2</v>
      </c>
      <c r="L367" s="55"/>
    </row>
    <row r="368" spans="1:12" x14ac:dyDescent="0.3">
      <c r="A368" s="26" t="s">
        <v>341</v>
      </c>
      <c r="B368" s="22" t="s">
        <v>341</v>
      </c>
      <c r="C368" s="23"/>
      <c r="D368" s="23"/>
      <c r="E368" s="23"/>
      <c r="F368" s="23"/>
      <c r="G368" s="27" t="s">
        <v>341</v>
      </c>
      <c r="H368" s="53"/>
      <c r="I368" s="53"/>
      <c r="J368" s="53"/>
      <c r="K368" s="53"/>
      <c r="L368" s="53"/>
    </row>
    <row r="369" spans="1:12" x14ac:dyDescent="0.3">
      <c r="A369" s="18" t="s">
        <v>988</v>
      </c>
      <c r="B369" s="22" t="s">
        <v>341</v>
      </c>
      <c r="C369" s="23"/>
      <c r="D369" s="23"/>
      <c r="E369" s="19" t="s">
        <v>944</v>
      </c>
      <c r="F369" s="20"/>
      <c r="G369" s="20"/>
      <c r="H369" s="52">
        <v>1093.5899999999999</v>
      </c>
      <c r="I369" s="52">
        <v>0</v>
      </c>
      <c r="J369" s="52">
        <v>530.83000000000004</v>
      </c>
      <c r="K369" s="52">
        <v>1624.42</v>
      </c>
      <c r="L369" s="53"/>
    </row>
    <row r="370" spans="1:12" x14ac:dyDescent="0.3">
      <c r="A370" s="18" t="s">
        <v>989</v>
      </c>
      <c r="B370" s="22" t="s">
        <v>341</v>
      </c>
      <c r="C370" s="23"/>
      <c r="D370" s="23"/>
      <c r="E370" s="23"/>
      <c r="F370" s="19" t="s">
        <v>944</v>
      </c>
      <c r="G370" s="20"/>
      <c r="H370" s="52">
        <v>1093.5899999999999</v>
      </c>
      <c r="I370" s="52">
        <v>0</v>
      </c>
      <c r="J370" s="52">
        <v>530.83000000000004</v>
      </c>
      <c r="K370" s="52">
        <v>1624.42</v>
      </c>
      <c r="L370" s="53"/>
    </row>
    <row r="371" spans="1:12" x14ac:dyDescent="0.3">
      <c r="A371" s="24" t="s">
        <v>990</v>
      </c>
      <c r="B371" s="22" t="s">
        <v>341</v>
      </c>
      <c r="C371" s="23"/>
      <c r="D371" s="23"/>
      <c r="E371" s="23"/>
      <c r="F371" s="23"/>
      <c r="G371" s="25" t="s">
        <v>949</v>
      </c>
      <c r="H371" s="54">
        <v>1093.5899999999999</v>
      </c>
      <c r="I371" s="54">
        <v>0</v>
      </c>
      <c r="J371" s="54">
        <v>530.83000000000004</v>
      </c>
      <c r="K371" s="54">
        <v>1624.42</v>
      </c>
      <c r="L371" s="55"/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55"/>
  <sheetViews>
    <sheetView workbookViewId="0">
      <selection activeCell="K12" sqref="K12"/>
    </sheetView>
  </sheetViews>
  <sheetFormatPr defaultRowHeight="14.4" x14ac:dyDescent="0.3"/>
  <cols>
    <col min="1" max="1" width="16.109375" customWidth="1"/>
    <col min="2" max="6" width="3" customWidth="1"/>
    <col min="7" max="7" width="52.44140625" bestFit="1" customWidth="1"/>
    <col min="8" max="8" width="15" style="57" bestFit="1" customWidth="1"/>
    <col min="9" max="10" width="13.33203125" style="57" bestFit="1" customWidth="1"/>
    <col min="11" max="11" width="14.33203125" style="57" bestFit="1" customWidth="1"/>
    <col min="12" max="12" width="13.33203125" style="57" bestFit="1" customWidth="1"/>
    <col min="257" max="257" width="16.109375" customWidth="1"/>
    <col min="258" max="262" width="3" customWidth="1"/>
    <col min="263" max="263" width="52.44140625" bestFit="1" customWidth="1"/>
    <col min="264" max="264" width="15" bestFit="1" customWidth="1"/>
    <col min="265" max="266" width="13.33203125" bestFit="1" customWidth="1"/>
    <col min="267" max="267" width="14.33203125" bestFit="1" customWidth="1"/>
    <col min="268" max="268" width="13.33203125" bestFit="1" customWidth="1"/>
    <col min="513" max="513" width="16.109375" customWidth="1"/>
    <col min="514" max="518" width="3" customWidth="1"/>
    <col min="519" max="519" width="52.44140625" bestFit="1" customWidth="1"/>
    <col min="520" max="520" width="15" bestFit="1" customWidth="1"/>
    <col min="521" max="522" width="13.33203125" bestFit="1" customWidth="1"/>
    <col min="523" max="523" width="14.33203125" bestFit="1" customWidth="1"/>
    <col min="524" max="524" width="13.33203125" bestFit="1" customWidth="1"/>
    <col min="769" max="769" width="16.109375" customWidth="1"/>
    <col min="770" max="774" width="3" customWidth="1"/>
    <col min="775" max="775" width="52.44140625" bestFit="1" customWidth="1"/>
    <col min="776" max="776" width="15" bestFit="1" customWidth="1"/>
    <col min="777" max="778" width="13.33203125" bestFit="1" customWidth="1"/>
    <col min="779" max="779" width="14.33203125" bestFit="1" customWidth="1"/>
    <col min="780" max="780" width="13.33203125" bestFit="1" customWidth="1"/>
    <col min="1025" max="1025" width="16.109375" customWidth="1"/>
    <col min="1026" max="1030" width="3" customWidth="1"/>
    <col min="1031" max="1031" width="52.44140625" bestFit="1" customWidth="1"/>
    <col min="1032" max="1032" width="15" bestFit="1" customWidth="1"/>
    <col min="1033" max="1034" width="13.33203125" bestFit="1" customWidth="1"/>
    <col min="1035" max="1035" width="14.33203125" bestFit="1" customWidth="1"/>
    <col min="1036" max="1036" width="13.33203125" bestFit="1" customWidth="1"/>
    <col min="1281" max="1281" width="16.109375" customWidth="1"/>
    <col min="1282" max="1286" width="3" customWidth="1"/>
    <col min="1287" max="1287" width="52.44140625" bestFit="1" customWidth="1"/>
    <col min="1288" max="1288" width="15" bestFit="1" customWidth="1"/>
    <col min="1289" max="1290" width="13.33203125" bestFit="1" customWidth="1"/>
    <col min="1291" max="1291" width="14.33203125" bestFit="1" customWidth="1"/>
    <col min="1292" max="1292" width="13.33203125" bestFit="1" customWidth="1"/>
    <col min="1537" max="1537" width="16.109375" customWidth="1"/>
    <col min="1538" max="1542" width="3" customWidth="1"/>
    <col min="1543" max="1543" width="52.44140625" bestFit="1" customWidth="1"/>
    <col min="1544" max="1544" width="15" bestFit="1" customWidth="1"/>
    <col min="1545" max="1546" width="13.33203125" bestFit="1" customWidth="1"/>
    <col min="1547" max="1547" width="14.33203125" bestFit="1" customWidth="1"/>
    <col min="1548" max="1548" width="13.33203125" bestFit="1" customWidth="1"/>
    <col min="1793" max="1793" width="16.109375" customWidth="1"/>
    <col min="1794" max="1798" width="3" customWidth="1"/>
    <col min="1799" max="1799" width="52.44140625" bestFit="1" customWidth="1"/>
    <col min="1800" max="1800" width="15" bestFit="1" customWidth="1"/>
    <col min="1801" max="1802" width="13.33203125" bestFit="1" customWidth="1"/>
    <col min="1803" max="1803" width="14.33203125" bestFit="1" customWidth="1"/>
    <col min="1804" max="1804" width="13.33203125" bestFit="1" customWidth="1"/>
    <col min="2049" max="2049" width="16.109375" customWidth="1"/>
    <col min="2050" max="2054" width="3" customWidth="1"/>
    <col min="2055" max="2055" width="52.44140625" bestFit="1" customWidth="1"/>
    <col min="2056" max="2056" width="15" bestFit="1" customWidth="1"/>
    <col min="2057" max="2058" width="13.33203125" bestFit="1" customWidth="1"/>
    <col min="2059" max="2059" width="14.33203125" bestFit="1" customWidth="1"/>
    <col min="2060" max="2060" width="13.33203125" bestFit="1" customWidth="1"/>
    <col min="2305" max="2305" width="16.109375" customWidth="1"/>
    <col min="2306" max="2310" width="3" customWidth="1"/>
    <col min="2311" max="2311" width="52.44140625" bestFit="1" customWidth="1"/>
    <col min="2312" max="2312" width="15" bestFit="1" customWidth="1"/>
    <col min="2313" max="2314" width="13.33203125" bestFit="1" customWidth="1"/>
    <col min="2315" max="2315" width="14.33203125" bestFit="1" customWidth="1"/>
    <col min="2316" max="2316" width="13.33203125" bestFit="1" customWidth="1"/>
    <col min="2561" max="2561" width="16.109375" customWidth="1"/>
    <col min="2562" max="2566" width="3" customWidth="1"/>
    <col min="2567" max="2567" width="52.44140625" bestFit="1" customWidth="1"/>
    <col min="2568" max="2568" width="15" bestFit="1" customWidth="1"/>
    <col min="2569" max="2570" width="13.33203125" bestFit="1" customWidth="1"/>
    <col min="2571" max="2571" width="14.33203125" bestFit="1" customWidth="1"/>
    <col min="2572" max="2572" width="13.33203125" bestFit="1" customWidth="1"/>
    <col min="2817" max="2817" width="16.109375" customWidth="1"/>
    <col min="2818" max="2822" width="3" customWidth="1"/>
    <col min="2823" max="2823" width="52.44140625" bestFit="1" customWidth="1"/>
    <col min="2824" max="2824" width="15" bestFit="1" customWidth="1"/>
    <col min="2825" max="2826" width="13.33203125" bestFit="1" customWidth="1"/>
    <col min="2827" max="2827" width="14.33203125" bestFit="1" customWidth="1"/>
    <col min="2828" max="2828" width="13.33203125" bestFit="1" customWidth="1"/>
    <col min="3073" max="3073" width="16.109375" customWidth="1"/>
    <col min="3074" max="3078" width="3" customWidth="1"/>
    <col min="3079" max="3079" width="52.44140625" bestFit="1" customWidth="1"/>
    <col min="3080" max="3080" width="15" bestFit="1" customWidth="1"/>
    <col min="3081" max="3082" width="13.33203125" bestFit="1" customWidth="1"/>
    <col min="3083" max="3083" width="14.33203125" bestFit="1" customWidth="1"/>
    <col min="3084" max="3084" width="13.33203125" bestFit="1" customWidth="1"/>
    <col min="3329" max="3329" width="16.109375" customWidth="1"/>
    <col min="3330" max="3334" width="3" customWidth="1"/>
    <col min="3335" max="3335" width="52.44140625" bestFit="1" customWidth="1"/>
    <col min="3336" max="3336" width="15" bestFit="1" customWidth="1"/>
    <col min="3337" max="3338" width="13.33203125" bestFit="1" customWidth="1"/>
    <col min="3339" max="3339" width="14.33203125" bestFit="1" customWidth="1"/>
    <col min="3340" max="3340" width="13.33203125" bestFit="1" customWidth="1"/>
    <col min="3585" max="3585" width="16.109375" customWidth="1"/>
    <col min="3586" max="3590" width="3" customWidth="1"/>
    <col min="3591" max="3591" width="52.44140625" bestFit="1" customWidth="1"/>
    <col min="3592" max="3592" width="15" bestFit="1" customWidth="1"/>
    <col min="3593" max="3594" width="13.33203125" bestFit="1" customWidth="1"/>
    <col min="3595" max="3595" width="14.33203125" bestFit="1" customWidth="1"/>
    <col min="3596" max="3596" width="13.33203125" bestFit="1" customWidth="1"/>
    <col min="3841" max="3841" width="16.109375" customWidth="1"/>
    <col min="3842" max="3846" width="3" customWidth="1"/>
    <col min="3847" max="3847" width="52.44140625" bestFit="1" customWidth="1"/>
    <col min="3848" max="3848" width="15" bestFit="1" customWidth="1"/>
    <col min="3849" max="3850" width="13.33203125" bestFit="1" customWidth="1"/>
    <col min="3851" max="3851" width="14.33203125" bestFit="1" customWidth="1"/>
    <col min="3852" max="3852" width="13.33203125" bestFit="1" customWidth="1"/>
    <col min="4097" max="4097" width="16.109375" customWidth="1"/>
    <col min="4098" max="4102" width="3" customWidth="1"/>
    <col min="4103" max="4103" width="52.44140625" bestFit="1" customWidth="1"/>
    <col min="4104" max="4104" width="15" bestFit="1" customWidth="1"/>
    <col min="4105" max="4106" width="13.33203125" bestFit="1" customWidth="1"/>
    <col min="4107" max="4107" width="14.33203125" bestFit="1" customWidth="1"/>
    <col min="4108" max="4108" width="13.33203125" bestFit="1" customWidth="1"/>
    <col min="4353" max="4353" width="16.109375" customWidth="1"/>
    <col min="4354" max="4358" width="3" customWidth="1"/>
    <col min="4359" max="4359" width="52.44140625" bestFit="1" customWidth="1"/>
    <col min="4360" max="4360" width="15" bestFit="1" customWidth="1"/>
    <col min="4361" max="4362" width="13.33203125" bestFit="1" customWidth="1"/>
    <col min="4363" max="4363" width="14.33203125" bestFit="1" customWidth="1"/>
    <col min="4364" max="4364" width="13.33203125" bestFit="1" customWidth="1"/>
    <col min="4609" max="4609" width="16.109375" customWidth="1"/>
    <col min="4610" max="4614" width="3" customWidth="1"/>
    <col min="4615" max="4615" width="52.44140625" bestFit="1" customWidth="1"/>
    <col min="4616" max="4616" width="15" bestFit="1" customWidth="1"/>
    <col min="4617" max="4618" width="13.33203125" bestFit="1" customWidth="1"/>
    <col min="4619" max="4619" width="14.33203125" bestFit="1" customWidth="1"/>
    <col min="4620" max="4620" width="13.33203125" bestFit="1" customWidth="1"/>
    <col min="4865" max="4865" width="16.109375" customWidth="1"/>
    <col min="4866" max="4870" width="3" customWidth="1"/>
    <col min="4871" max="4871" width="52.44140625" bestFit="1" customWidth="1"/>
    <col min="4872" max="4872" width="15" bestFit="1" customWidth="1"/>
    <col min="4873" max="4874" width="13.33203125" bestFit="1" customWidth="1"/>
    <col min="4875" max="4875" width="14.33203125" bestFit="1" customWidth="1"/>
    <col min="4876" max="4876" width="13.33203125" bestFit="1" customWidth="1"/>
    <col min="5121" max="5121" width="16.109375" customWidth="1"/>
    <col min="5122" max="5126" width="3" customWidth="1"/>
    <col min="5127" max="5127" width="52.44140625" bestFit="1" customWidth="1"/>
    <col min="5128" max="5128" width="15" bestFit="1" customWidth="1"/>
    <col min="5129" max="5130" width="13.33203125" bestFit="1" customWidth="1"/>
    <col min="5131" max="5131" width="14.33203125" bestFit="1" customWidth="1"/>
    <col min="5132" max="5132" width="13.33203125" bestFit="1" customWidth="1"/>
    <col min="5377" max="5377" width="16.109375" customWidth="1"/>
    <col min="5378" max="5382" width="3" customWidth="1"/>
    <col min="5383" max="5383" width="52.44140625" bestFit="1" customWidth="1"/>
    <col min="5384" max="5384" width="15" bestFit="1" customWidth="1"/>
    <col min="5385" max="5386" width="13.33203125" bestFit="1" customWidth="1"/>
    <col min="5387" max="5387" width="14.33203125" bestFit="1" customWidth="1"/>
    <col min="5388" max="5388" width="13.33203125" bestFit="1" customWidth="1"/>
    <col min="5633" max="5633" width="16.109375" customWidth="1"/>
    <col min="5634" max="5638" width="3" customWidth="1"/>
    <col min="5639" max="5639" width="52.44140625" bestFit="1" customWidth="1"/>
    <col min="5640" max="5640" width="15" bestFit="1" customWidth="1"/>
    <col min="5641" max="5642" width="13.33203125" bestFit="1" customWidth="1"/>
    <col min="5643" max="5643" width="14.33203125" bestFit="1" customWidth="1"/>
    <col min="5644" max="5644" width="13.33203125" bestFit="1" customWidth="1"/>
    <col min="5889" max="5889" width="16.109375" customWidth="1"/>
    <col min="5890" max="5894" width="3" customWidth="1"/>
    <col min="5895" max="5895" width="52.44140625" bestFit="1" customWidth="1"/>
    <col min="5896" max="5896" width="15" bestFit="1" customWidth="1"/>
    <col min="5897" max="5898" width="13.33203125" bestFit="1" customWidth="1"/>
    <col min="5899" max="5899" width="14.33203125" bestFit="1" customWidth="1"/>
    <col min="5900" max="5900" width="13.33203125" bestFit="1" customWidth="1"/>
    <col min="6145" max="6145" width="16.109375" customWidth="1"/>
    <col min="6146" max="6150" width="3" customWidth="1"/>
    <col min="6151" max="6151" width="52.44140625" bestFit="1" customWidth="1"/>
    <col min="6152" max="6152" width="15" bestFit="1" customWidth="1"/>
    <col min="6153" max="6154" width="13.33203125" bestFit="1" customWidth="1"/>
    <col min="6155" max="6155" width="14.33203125" bestFit="1" customWidth="1"/>
    <col min="6156" max="6156" width="13.33203125" bestFit="1" customWidth="1"/>
    <col min="6401" max="6401" width="16.109375" customWidth="1"/>
    <col min="6402" max="6406" width="3" customWidth="1"/>
    <col min="6407" max="6407" width="52.44140625" bestFit="1" customWidth="1"/>
    <col min="6408" max="6408" width="15" bestFit="1" customWidth="1"/>
    <col min="6409" max="6410" width="13.33203125" bestFit="1" customWidth="1"/>
    <col min="6411" max="6411" width="14.33203125" bestFit="1" customWidth="1"/>
    <col min="6412" max="6412" width="13.33203125" bestFit="1" customWidth="1"/>
    <col min="6657" max="6657" width="16.109375" customWidth="1"/>
    <col min="6658" max="6662" width="3" customWidth="1"/>
    <col min="6663" max="6663" width="52.44140625" bestFit="1" customWidth="1"/>
    <col min="6664" max="6664" width="15" bestFit="1" customWidth="1"/>
    <col min="6665" max="6666" width="13.33203125" bestFit="1" customWidth="1"/>
    <col min="6667" max="6667" width="14.33203125" bestFit="1" customWidth="1"/>
    <col min="6668" max="6668" width="13.33203125" bestFit="1" customWidth="1"/>
    <col min="6913" max="6913" width="16.109375" customWidth="1"/>
    <col min="6914" max="6918" width="3" customWidth="1"/>
    <col min="6919" max="6919" width="52.44140625" bestFit="1" customWidth="1"/>
    <col min="6920" max="6920" width="15" bestFit="1" customWidth="1"/>
    <col min="6921" max="6922" width="13.33203125" bestFit="1" customWidth="1"/>
    <col min="6923" max="6923" width="14.33203125" bestFit="1" customWidth="1"/>
    <col min="6924" max="6924" width="13.33203125" bestFit="1" customWidth="1"/>
    <col min="7169" max="7169" width="16.109375" customWidth="1"/>
    <col min="7170" max="7174" width="3" customWidth="1"/>
    <col min="7175" max="7175" width="52.44140625" bestFit="1" customWidth="1"/>
    <col min="7176" max="7176" width="15" bestFit="1" customWidth="1"/>
    <col min="7177" max="7178" width="13.33203125" bestFit="1" customWidth="1"/>
    <col min="7179" max="7179" width="14.33203125" bestFit="1" customWidth="1"/>
    <col min="7180" max="7180" width="13.33203125" bestFit="1" customWidth="1"/>
    <col min="7425" max="7425" width="16.109375" customWidth="1"/>
    <col min="7426" max="7430" width="3" customWidth="1"/>
    <col min="7431" max="7431" width="52.44140625" bestFit="1" customWidth="1"/>
    <col min="7432" max="7432" width="15" bestFit="1" customWidth="1"/>
    <col min="7433" max="7434" width="13.33203125" bestFit="1" customWidth="1"/>
    <col min="7435" max="7435" width="14.33203125" bestFit="1" customWidth="1"/>
    <col min="7436" max="7436" width="13.33203125" bestFit="1" customWidth="1"/>
    <col min="7681" max="7681" width="16.109375" customWidth="1"/>
    <col min="7682" max="7686" width="3" customWidth="1"/>
    <col min="7687" max="7687" width="52.44140625" bestFit="1" customWidth="1"/>
    <col min="7688" max="7688" width="15" bestFit="1" customWidth="1"/>
    <col min="7689" max="7690" width="13.33203125" bestFit="1" customWidth="1"/>
    <col min="7691" max="7691" width="14.33203125" bestFit="1" customWidth="1"/>
    <col min="7692" max="7692" width="13.33203125" bestFit="1" customWidth="1"/>
    <col min="7937" max="7937" width="16.109375" customWidth="1"/>
    <col min="7938" max="7942" width="3" customWidth="1"/>
    <col min="7943" max="7943" width="52.44140625" bestFit="1" customWidth="1"/>
    <col min="7944" max="7944" width="15" bestFit="1" customWidth="1"/>
    <col min="7945" max="7946" width="13.33203125" bestFit="1" customWidth="1"/>
    <col min="7947" max="7947" width="14.33203125" bestFit="1" customWidth="1"/>
    <col min="7948" max="7948" width="13.33203125" bestFit="1" customWidth="1"/>
    <col min="8193" max="8193" width="16.109375" customWidth="1"/>
    <col min="8194" max="8198" width="3" customWidth="1"/>
    <col min="8199" max="8199" width="52.44140625" bestFit="1" customWidth="1"/>
    <col min="8200" max="8200" width="15" bestFit="1" customWidth="1"/>
    <col min="8201" max="8202" width="13.33203125" bestFit="1" customWidth="1"/>
    <col min="8203" max="8203" width="14.33203125" bestFit="1" customWidth="1"/>
    <col min="8204" max="8204" width="13.33203125" bestFit="1" customWidth="1"/>
    <col min="8449" max="8449" width="16.109375" customWidth="1"/>
    <col min="8450" max="8454" width="3" customWidth="1"/>
    <col min="8455" max="8455" width="52.44140625" bestFit="1" customWidth="1"/>
    <col min="8456" max="8456" width="15" bestFit="1" customWidth="1"/>
    <col min="8457" max="8458" width="13.33203125" bestFit="1" customWidth="1"/>
    <col min="8459" max="8459" width="14.33203125" bestFit="1" customWidth="1"/>
    <col min="8460" max="8460" width="13.33203125" bestFit="1" customWidth="1"/>
    <col min="8705" max="8705" width="16.109375" customWidth="1"/>
    <col min="8706" max="8710" width="3" customWidth="1"/>
    <col min="8711" max="8711" width="52.44140625" bestFit="1" customWidth="1"/>
    <col min="8712" max="8712" width="15" bestFit="1" customWidth="1"/>
    <col min="8713" max="8714" width="13.33203125" bestFit="1" customWidth="1"/>
    <col min="8715" max="8715" width="14.33203125" bestFit="1" customWidth="1"/>
    <col min="8716" max="8716" width="13.33203125" bestFit="1" customWidth="1"/>
    <col min="8961" max="8961" width="16.109375" customWidth="1"/>
    <col min="8962" max="8966" width="3" customWidth="1"/>
    <col min="8967" max="8967" width="52.44140625" bestFit="1" customWidth="1"/>
    <col min="8968" max="8968" width="15" bestFit="1" customWidth="1"/>
    <col min="8969" max="8970" width="13.33203125" bestFit="1" customWidth="1"/>
    <col min="8971" max="8971" width="14.33203125" bestFit="1" customWidth="1"/>
    <col min="8972" max="8972" width="13.33203125" bestFit="1" customWidth="1"/>
    <col min="9217" max="9217" width="16.109375" customWidth="1"/>
    <col min="9218" max="9222" width="3" customWidth="1"/>
    <col min="9223" max="9223" width="52.44140625" bestFit="1" customWidth="1"/>
    <col min="9224" max="9224" width="15" bestFit="1" customWidth="1"/>
    <col min="9225" max="9226" width="13.33203125" bestFit="1" customWidth="1"/>
    <col min="9227" max="9227" width="14.33203125" bestFit="1" customWidth="1"/>
    <col min="9228" max="9228" width="13.33203125" bestFit="1" customWidth="1"/>
    <col min="9473" max="9473" width="16.109375" customWidth="1"/>
    <col min="9474" max="9478" width="3" customWidth="1"/>
    <col min="9479" max="9479" width="52.44140625" bestFit="1" customWidth="1"/>
    <col min="9480" max="9480" width="15" bestFit="1" customWidth="1"/>
    <col min="9481" max="9482" width="13.33203125" bestFit="1" customWidth="1"/>
    <col min="9483" max="9483" width="14.33203125" bestFit="1" customWidth="1"/>
    <col min="9484" max="9484" width="13.33203125" bestFit="1" customWidth="1"/>
    <col min="9729" max="9729" width="16.109375" customWidth="1"/>
    <col min="9730" max="9734" width="3" customWidth="1"/>
    <col min="9735" max="9735" width="52.44140625" bestFit="1" customWidth="1"/>
    <col min="9736" max="9736" width="15" bestFit="1" customWidth="1"/>
    <col min="9737" max="9738" width="13.33203125" bestFit="1" customWidth="1"/>
    <col min="9739" max="9739" width="14.33203125" bestFit="1" customWidth="1"/>
    <col min="9740" max="9740" width="13.33203125" bestFit="1" customWidth="1"/>
    <col min="9985" max="9985" width="16.109375" customWidth="1"/>
    <col min="9986" max="9990" width="3" customWidth="1"/>
    <col min="9991" max="9991" width="52.44140625" bestFit="1" customWidth="1"/>
    <col min="9992" max="9992" width="15" bestFit="1" customWidth="1"/>
    <col min="9993" max="9994" width="13.33203125" bestFit="1" customWidth="1"/>
    <col min="9995" max="9995" width="14.33203125" bestFit="1" customWidth="1"/>
    <col min="9996" max="9996" width="13.33203125" bestFit="1" customWidth="1"/>
    <col min="10241" max="10241" width="16.109375" customWidth="1"/>
    <col min="10242" max="10246" width="3" customWidth="1"/>
    <col min="10247" max="10247" width="52.44140625" bestFit="1" customWidth="1"/>
    <col min="10248" max="10248" width="15" bestFit="1" customWidth="1"/>
    <col min="10249" max="10250" width="13.33203125" bestFit="1" customWidth="1"/>
    <col min="10251" max="10251" width="14.33203125" bestFit="1" customWidth="1"/>
    <col min="10252" max="10252" width="13.33203125" bestFit="1" customWidth="1"/>
    <col min="10497" max="10497" width="16.109375" customWidth="1"/>
    <col min="10498" max="10502" width="3" customWidth="1"/>
    <col min="10503" max="10503" width="52.44140625" bestFit="1" customWidth="1"/>
    <col min="10504" max="10504" width="15" bestFit="1" customWidth="1"/>
    <col min="10505" max="10506" width="13.33203125" bestFit="1" customWidth="1"/>
    <col min="10507" max="10507" width="14.33203125" bestFit="1" customWidth="1"/>
    <col min="10508" max="10508" width="13.33203125" bestFit="1" customWidth="1"/>
    <col min="10753" max="10753" width="16.109375" customWidth="1"/>
    <col min="10754" max="10758" width="3" customWidth="1"/>
    <col min="10759" max="10759" width="52.44140625" bestFit="1" customWidth="1"/>
    <col min="10760" max="10760" width="15" bestFit="1" customWidth="1"/>
    <col min="10761" max="10762" width="13.33203125" bestFit="1" customWidth="1"/>
    <col min="10763" max="10763" width="14.33203125" bestFit="1" customWidth="1"/>
    <col min="10764" max="10764" width="13.33203125" bestFit="1" customWidth="1"/>
    <col min="11009" max="11009" width="16.109375" customWidth="1"/>
    <col min="11010" max="11014" width="3" customWidth="1"/>
    <col min="11015" max="11015" width="52.44140625" bestFit="1" customWidth="1"/>
    <col min="11016" max="11016" width="15" bestFit="1" customWidth="1"/>
    <col min="11017" max="11018" width="13.33203125" bestFit="1" customWidth="1"/>
    <col min="11019" max="11019" width="14.33203125" bestFit="1" customWidth="1"/>
    <col min="11020" max="11020" width="13.33203125" bestFit="1" customWidth="1"/>
    <col min="11265" max="11265" width="16.109375" customWidth="1"/>
    <col min="11266" max="11270" width="3" customWidth="1"/>
    <col min="11271" max="11271" width="52.44140625" bestFit="1" customWidth="1"/>
    <col min="11272" max="11272" width="15" bestFit="1" customWidth="1"/>
    <col min="11273" max="11274" width="13.33203125" bestFit="1" customWidth="1"/>
    <col min="11275" max="11275" width="14.33203125" bestFit="1" customWidth="1"/>
    <col min="11276" max="11276" width="13.33203125" bestFit="1" customWidth="1"/>
    <col min="11521" max="11521" width="16.109375" customWidth="1"/>
    <col min="11522" max="11526" width="3" customWidth="1"/>
    <col min="11527" max="11527" width="52.44140625" bestFit="1" customWidth="1"/>
    <col min="11528" max="11528" width="15" bestFit="1" customWidth="1"/>
    <col min="11529" max="11530" width="13.33203125" bestFit="1" customWidth="1"/>
    <col min="11531" max="11531" width="14.33203125" bestFit="1" customWidth="1"/>
    <col min="11532" max="11532" width="13.33203125" bestFit="1" customWidth="1"/>
    <col min="11777" max="11777" width="16.109375" customWidth="1"/>
    <col min="11778" max="11782" width="3" customWidth="1"/>
    <col min="11783" max="11783" width="52.44140625" bestFit="1" customWidth="1"/>
    <col min="11784" max="11784" width="15" bestFit="1" customWidth="1"/>
    <col min="11785" max="11786" width="13.33203125" bestFit="1" customWidth="1"/>
    <col min="11787" max="11787" width="14.33203125" bestFit="1" customWidth="1"/>
    <col min="11788" max="11788" width="13.33203125" bestFit="1" customWidth="1"/>
    <col min="12033" max="12033" width="16.109375" customWidth="1"/>
    <col min="12034" max="12038" width="3" customWidth="1"/>
    <col min="12039" max="12039" width="52.44140625" bestFit="1" customWidth="1"/>
    <col min="12040" max="12040" width="15" bestFit="1" customWidth="1"/>
    <col min="12041" max="12042" width="13.33203125" bestFit="1" customWidth="1"/>
    <col min="12043" max="12043" width="14.33203125" bestFit="1" customWidth="1"/>
    <col min="12044" max="12044" width="13.33203125" bestFit="1" customWidth="1"/>
    <col min="12289" max="12289" width="16.109375" customWidth="1"/>
    <col min="12290" max="12294" width="3" customWidth="1"/>
    <col min="12295" max="12295" width="52.44140625" bestFit="1" customWidth="1"/>
    <col min="12296" max="12296" width="15" bestFit="1" customWidth="1"/>
    <col min="12297" max="12298" width="13.33203125" bestFit="1" customWidth="1"/>
    <col min="12299" max="12299" width="14.33203125" bestFit="1" customWidth="1"/>
    <col min="12300" max="12300" width="13.33203125" bestFit="1" customWidth="1"/>
    <col min="12545" max="12545" width="16.109375" customWidth="1"/>
    <col min="12546" max="12550" width="3" customWidth="1"/>
    <col min="12551" max="12551" width="52.44140625" bestFit="1" customWidth="1"/>
    <col min="12552" max="12552" width="15" bestFit="1" customWidth="1"/>
    <col min="12553" max="12554" width="13.33203125" bestFit="1" customWidth="1"/>
    <col min="12555" max="12555" width="14.33203125" bestFit="1" customWidth="1"/>
    <col min="12556" max="12556" width="13.33203125" bestFit="1" customWidth="1"/>
    <col min="12801" max="12801" width="16.109375" customWidth="1"/>
    <col min="12802" max="12806" width="3" customWidth="1"/>
    <col min="12807" max="12807" width="52.44140625" bestFit="1" customWidth="1"/>
    <col min="12808" max="12808" width="15" bestFit="1" customWidth="1"/>
    <col min="12809" max="12810" width="13.33203125" bestFit="1" customWidth="1"/>
    <col min="12811" max="12811" width="14.33203125" bestFit="1" customWidth="1"/>
    <col min="12812" max="12812" width="13.33203125" bestFit="1" customWidth="1"/>
    <col min="13057" max="13057" width="16.109375" customWidth="1"/>
    <col min="13058" max="13062" width="3" customWidth="1"/>
    <col min="13063" max="13063" width="52.44140625" bestFit="1" customWidth="1"/>
    <col min="13064" max="13064" width="15" bestFit="1" customWidth="1"/>
    <col min="13065" max="13066" width="13.33203125" bestFit="1" customWidth="1"/>
    <col min="13067" max="13067" width="14.33203125" bestFit="1" customWidth="1"/>
    <col min="13068" max="13068" width="13.33203125" bestFit="1" customWidth="1"/>
    <col min="13313" max="13313" width="16.109375" customWidth="1"/>
    <col min="13314" max="13318" width="3" customWidth="1"/>
    <col min="13319" max="13319" width="52.44140625" bestFit="1" customWidth="1"/>
    <col min="13320" max="13320" width="15" bestFit="1" customWidth="1"/>
    <col min="13321" max="13322" width="13.33203125" bestFit="1" customWidth="1"/>
    <col min="13323" max="13323" width="14.33203125" bestFit="1" customWidth="1"/>
    <col min="13324" max="13324" width="13.33203125" bestFit="1" customWidth="1"/>
    <col min="13569" max="13569" width="16.109375" customWidth="1"/>
    <col min="13570" max="13574" width="3" customWidth="1"/>
    <col min="13575" max="13575" width="52.44140625" bestFit="1" customWidth="1"/>
    <col min="13576" max="13576" width="15" bestFit="1" customWidth="1"/>
    <col min="13577" max="13578" width="13.33203125" bestFit="1" customWidth="1"/>
    <col min="13579" max="13579" width="14.33203125" bestFit="1" customWidth="1"/>
    <col min="13580" max="13580" width="13.33203125" bestFit="1" customWidth="1"/>
    <col min="13825" max="13825" width="16.109375" customWidth="1"/>
    <col min="13826" max="13830" width="3" customWidth="1"/>
    <col min="13831" max="13831" width="52.44140625" bestFit="1" customWidth="1"/>
    <col min="13832" max="13832" width="15" bestFit="1" customWidth="1"/>
    <col min="13833" max="13834" width="13.33203125" bestFit="1" customWidth="1"/>
    <col min="13835" max="13835" width="14.33203125" bestFit="1" customWidth="1"/>
    <col min="13836" max="13836" width="13.33203125" bestFit="1" customWidth="1"/>
    <col min="14081" max="14081" width="16.109375" customWidth="1"/>
    <col min="14082" max="14086" width="3" customWidth="1"/>
    <col min="14087" max="14087" width="52.44140625" bestFit="1" customWidth="1"/>
    <col min="14088" max="14088" width="15" bestFit="1" customWidth="1"/>
    <col min="14089" max="14090" width="13.33203125" bestFit="1" customWidth="1"/>
    <col min="14091" max="14091" width="14.33203125" bestFit="1" customWidth="1"/>
    <col min="14092" max="14092" width="13.33203125" bestFit="1" customWidth="1"/>
    <col min="14337" max="14337" width="16.109375" customWidth="1"/>
    <col min="14338" max="14342" width="3" customWidth="1"/>
    <col min="14343" max="14343" width="52.44140625" bestFit="1" customWidth="1"/>
    <col min="14344" max="14344" width="15" bestFit="1" customWidth="1"/>
    <col min="14345" max="14346" width="13.33203125" bestFit="1" customWidth="1"/>
    <col min="14347" max="14347" width="14.33203125" bestFit="1" customWidth="1"/>
    <col min="14348" max="14348" width="13.33203125" bestFit="1" customWidth="1"/>
    <col min="14593" max="14593" width="16.109375" customWidth="1"/>
    <col min="14594" max="14598" width="3" customWidth="1"/>
    <col min="14599" max="14599" width="52.44140625" bestFit="1" customWidth="1"/>
    <col min="14600" max="14600" width="15" bestFit="1" customWidth="1"/>
    <col min="14601" max="14602" width="13.33203125" bestFit="1" customWidth="1"/>
    <col min="14603" max="14603" width="14.33203125" bestFit="1" customWidth="1"/>
    <col min="14604" max="14604" width="13.33203125" bestFit="1" customWidth="1"/>
    <col min="14849" max="14849" width="16.109375" customWidth="1"/>
    <col min="14850" max="14854" width="3" customWidth="1"/>
    <col min="14855" max="14855" width="52.44140625" bestFit="1" customWidth="1"/>
    <col min="14856" max="14856" width="15" bestFit="1" customWidth="1"/>
    <col min="14857" max="14858" width="13.33203125" bestFit="1" customWidth="1"/>
    <col min="14859" max="14859" width="14.33203125" bestFit="1" customWidth="1"/>
    <col min="14860" max="14860" width="13.33203125" bestFit="1" customWidth="1"/>
    <col min="15105" max="15105" width="16.109375" customWidth="1"/>
    <col min="15106" max="15110" width="3" customWidth="1"/>
    <col min="15111" max="15111" width="52.44140625" bestFit="1" customWidth="1"/>
    <col min="15112" max="15112" width="15" bestFit="1" customWidth="1"/>
    <col min="15113" max="15114" width="13.33203125" bestFit="1" customWidth="1"/>
    <col min="15115" max="15115" width="14.33203125" bestFit="1" customWidth="1"/>
    <col min="15116" max="15116" width="13.33203125" bestFit="1" customWidth="1"/>
    <col min="15361" max="15361" width="16.109375" customWidth="1"/>
    <col min="15362" max="15366" width="3" customWidth="1"/>
    <col min="15367" max="15367" width="52.44140625" bestFit="1" customWidth="1"/>
    <col min="15368" max="15368" width="15" bestFit="1" customWidth="1"/>
    <col min="15369" max="15370" width="13.33203125" bestFit="1" customWidth="1"/>
    <col min="15371" max="15371" width="14.33203125" bestFit="1" customWidth="1"/>
    <col min="15372" max="15372" width="13.33203125" bestFit="1" customWidth="1"/>
    <col min="15617" max="15617" width="16.109375" customWidth="1"/>
    <col min="15618" max="15622" width="3" customWidth="1"/>
    <col min="15623" max="15623" width="52.44140625" bestFit="1" customWidth="1"/>
    <col min="15624" max="15624" width="15" bestFit="1" customWidth="1"/>
    <col min="15625" max="15626" width="13.33203125" bestFit="1" customWidth="1"/>
    <col min="15627" max="15627" width="14.33203125" bestFit="1" customWidth="1"/>
    <col min="15628" max="15628" width="13.33203125" bestFit="1" customWidth="1"/>
    <col min="15873" max="15873" width="16.109375" customWidth="1"/>
    <col min="15874" max="15878" width="3" customWidth="1"/>
    <col min="15879" max="15879" width="52.44140625" bestFit="1" customWidth="1"/>
    <col min="15880" max="15880" width="15" bestFit="1" customWidth="1"/>
    <col min="15881" max="15882" width="13.33203125" bestFit="1" customWidth="1"/>
    <col min="15883" max="15883" width="14.33203125" bestFit="1" customWidth="1"/>
    <col min="15884" max="15884" width="13.33203125" bestFit="1" customWidth="1"/>
    <col min="16129" max="16129" width="16.109375" customWidth="1"/>
    <col min="16130" max="16134" width="3" customWidth="1"/>
    <col min="16135" max="16135" width="52.44140625" bestFit="1" customWidth="1"/>
    <col min="16136" max="16136" width="15" bestFit="1" customWidth="1"/>
    <col min="16137" max="16138" width="13.33203125" bestFit="1" customWidth="1"/>
    <col min="16139" max="16139" width="14.33203125" bestFit="1" customWidth="1"/>
    <col min="16140" max="16140" width="13.33203125" bestFit="1" customWidth="1"/>
  </cols>
  <sheetData>
    <row r="1" spans="1:12" x14ac:dyDescent="0.3">
      <c r="A1" s="15" t="s">
        <v>332</v>
      </c>
      <c r="B1" s="16" t="s">
        <v>333</v>
      </c>
      <c r="C1" s="17"/>
      <c r="D1" s="17"/>
      <c r="E1" s="17"/>
      <c r="F1" s="17"/>
      <c r="G1" s="17"/>
      <c r="H1" s="52" t="s">
        <v>334</v>
      </c>
      <c r="I1" s="52" t="s">
        <v>335</v>
      </c>
      <c r="J1" s="52" t="s">
        <v>336</v>
      </c>
      <c r="K1" s="52" t="s">
        <v>337</v>
      </c>
      <c r="L1" s="53"/>
    </row>
    <row r="2" spans="1:12" x14ac:dyDescent="0.3">
      <c r="A2" s="18" t="s">
        <v>28</v>
      </c>
      <c r="B2" s="19" t="s">
        <v>339</v>
      </c>
      <c r="C2" s="20"/>
      <c r="D2" s="20"/>
      <c r="E2" s="20"/>
      <c r="F2" s="20"/>
      <c r="G2" s="20"/>
      <c r="H2" s="52">
        <v>15477158.560000001</v>
      </c>
      <c r="I2" s="52">
        <v>2326867.86</v>
      </c>
      <c r="J2" s="52">
        <v>4582042.53</v>
      </c>
      <c r="K2" s="52">
        <v>13221983.890000001</v>
      </c>
      <c r="L2" s="53"/>
    </row>
    <row r="3" spans="1:12" x14ac:dyDescent="0.3">
      <c r="A3" s="18" t="s">
        <v>340</v>
      </c>
      <c r="B3" s="21" t="s">
        <v>341</v>
      </c>
      <c r="C3" s="19" t="s">
        <v>342</v>
      </c>
      <c r="D3" s="20"/>
      <c r="E3" s="20"/>
      <c r="F3" s="20"/>
      <c r="G3" s="20"/>
      <c r="H3" s="52">
        <v>14195602.76</v>
      </c>
      <c r="I3" s="52">
        <v>2230046.59</v>
      </c>
      <c r="J3" s="52">
        <v>4423251.97</v>
      </c>
      <c r="K3" s="52">
        <v>12002397.380000001</v>
      </c>
      <c r="L3" s="53"/>
    </row>
    <row r="4" spans="1:12" x14ac:dyDescent="0.3">
      <c r="A4" s="18" t="s">
        <v>343</v>
      </c>
      <c r="B4" s="22" t="s">
        <v>341</v>
      </c>
      <c r="C4" s="23"/>
      <c r="D4" s="19" t="s">
        <v>344</v>
      </c>
      <c r="E4" s="20"/>
      <c r="F4" s="20"/>
      <c r="G4" s="20"/>
      <c r="H4" s="52">
        <v>13898188.99</v>
      </c>
      <c r="I4" s="52">
        <v>2110265.37</v>
      </c>
      <c r="J4" s="52">
        <v>4070236.38</v>
      </c>
      <c r="K4" s="52">
        <v>11938217.98</v>
      </c>
      <c r="L4" s="53"/>
    </row>
    <row r="5" spans="1:12" x14ac:dyDescent="0.3">
      <c r="A5" s="18" t="s">
        <v>345</v>
      </c>
      <c r="B5" s="22" t="s">
        <v>341</v>
      </c>
      <c r="C5" s="23"/>
      <c r="D5" s="23"/>
      <c r="E5" s="19" t="s">
        <v>344</v>
      </c>
      <c r="F5" s="20"/>
      <c r="G5" s="20"/>
      <c r="H5" s="52">
        <v>13898188.99</v>
      </c>
      <c r="I5" s="52">
        <v>2110265.37</v>
      </c>
      <c r="J5" s="52">
        <v>4070236.38</v>
      </c>
      <c r="K5" s="52">
        <v>11938217.98</v>
      </c>
      <c r="L5" s="53"/>
    </row>
    <row r="6" spans="1:12" x14ac:dyDescent="0.3">
      <c r="A6" s="18" t="s">
        <v>346</v>
      </c>
      <c r="B6" s="22" t="s">
        <v>341</v>
      </c>
      <c r="C6" s="23"/>
      <c r="D6" s="23"/>
      <c r="E6" s="23"/>
      <c r="F6" s="19" t="s">
        <v>347</v>
      </c>
      <c r="G6" s="20"/>
      <c r="H6" s="52">
        <v>3000</v>
      </c>
      <c r="I6" s="52">
        <v>8329.35</v>
      </c>
      <c r="J6" s="52">
        <v>8329.35</v>
      </c>
      <c r="K6" s="52">
        <v>3000</v>
      </c>
      <c r="L6" s="53"/>
    </row>
    <row r="7" spans="1:12" x14ac:dyDescent="0.3">
      <c r="A7" s="24" t="s">
        <v>348</v>
      </c>
      <c r="B7" s="22" t="s">
        <v>341</v>
      </c>
      <c r="C7" s="23"/>
      <c r="D7" s="23"/>
      <c r="E7" s="23"/>
      <c r="F7" s="23"/>
      <c r="G7" s="25" t="s">
        <v>349</v>
      </c>
      <c r="H7" s="54">
        <v>3000</v>
      </c>
      <c r="I7" s="54">
        <v>8329.35</v>
      </c>
      <c r="J7" s="54">
        <v>8329.35</v>
      </c>
      <c r="K7" s="54">
        <v>3000</v>
      </c>
      <c r="L7" s="55"/>
    </row>
    <row r="8" spans="1:12" x14ac:dyDescent="0.3">
      <c r="A8" s="26" t="s">
        <v>341</v>
      </c>
      <c r="B8" s="22" t="s">
        <v>341</v>
      </c>
      <c r="C8" s="23"/>
      <c r="D8" s="23"/>
      <c r="E8" s="23"/>
      <c r="F8" s="23"/>
      <c r="G8" s="27" t="s">
        <v>341</v>
      </c>
      <c r="H8" s="53"/>
      <c r="I8" s="53"/>
      <c r="J8" s="53"/>
      <c r="K8" s="53"/>
      <c r="L8" s="53"/>
    </row>
    <row r="9" spans="1:12" x14ac:dyDescent="0.3">
      <c r="A9" s="18" t="s">
        <v>350</v>
      </c>
      <c r="B9" s="22" t="s">
        <v>341</v>
      </c>
      <c r="C9" s="23"/>
      <c r="D9" s="23"/>
      <c r="E9" s="23"/>
      <c r="F9" s="19" t="s">
        <v>351</v>
      </c>
      <c r="G9" s="20"/>
      <c r="H9" s="52">
        <v>0</v>
      </c>
      <c r="I9" s="52">
        <v>2056016.41</v>
      </c>
      <c r="J9" s="52">
        <v>2056016.41</v>
      </c>
      <c r="K9" s="52">
        <v>0</v>
      </c>
      <c r="L9" s="53"/>
    </row>
    <row r="10" spans="1:12" x14ac:dyDescent="0.3">
      <c r="A10" s="24" t="s">
        <v>352</v>
      </c>
      <c r="B10" s="22" t="s">
        <v>341</v>
      </c>
      <c r="C10" s="23"/>
      <c r="D10" s="23"/>
      <c r="E10" s="23"/>
      <c r="F10" s="23"/>
      <c r="G10" s="25" t="s">
        <v>353</v>
      </c>
      <c r="H10" s="54">
        <v>0</v>
      </c>
      <c r="I10" s="54">
        <v>2056016.41</v>
      </c>
      <c r="J10" s="54">
        <v>2056016.41</v>
      </c>
      <c r="K10" s="54">
        <v>0</v>
      </c>
      <c r="L10" s="55"/>
    </row>
    <row r="11" spans="1:12" x14ac:dyDescent="0.3">
      <c r="A11" s="26" t="s">
        <v>341</v>
      </c>
      <c r="B11" s="22" t="s">
        <v>341</v>
      </c>
      <c r="C11" s="23"/>
      <c r="D11" s="23"/>
      <c r="E11" s="23"/>
      <c r="F11" s="23"/>
      <c r="G11" s="27" t="s">
        <v>341</v>
      </c>
      <c r="H11" s="53"/>
      <c r="I11" s="53"/>
      <c r="J11" s="53"/>
      <c r="K11" s="53"/>
      <c r="L11" s="53"/>
    </row>
    <row r="12" spans="1:12" x14ac:dyDescent="0.3">
      <c r="A12" s="18" t="s">
        <v>360</v>
      </c>
      <c r="B12" s="22" t="s">
        <v>341</v>
      </c>
      <c r="C12" s="23"/>
      <c r="D12" s="23"/>
      <c r="E12" s="23"/>
      <c r="F12" s="19" t="s">
        <v>361</v>
      </c>
      <c r="G12" s="20"/>
      <c r="H12" s="52">
        <v>13895188.99</v>
      </c>
      <c r="I12" s="52">
        <v>45801.69</v>
      </c>
      <c r="J12" s="52">
        <v>2005772.7</v>
      </c>
      <c r="K12" s="52">
        <v>11935217.98</v>
      </c>
      <c r="L12" s="53"/>
    </row>
    <row r="13" spans="1:12" x14ac:dyDescent="0.3">
      <c r="A13" s="24" t="s">
        <v>362</v>
      </c>
      <c r="B13" s="22" t="s">
        <v>341</v>
      </c>
      <c r="C13" s="23"/>
      <c r="D13" s="23"/>
      <c r="E13" s="23"/>
      <c r="F13" s="23"/>
      <c r="G13" s="25" t="s">
        <v>1001</v>
      </c>
      <c r="H13" s="54">
        <v>12251243.220000001</v>
      </c>
      <c r="I13" s="54">
        <v>41208.019999999997</v>
      </c>
      <c r="J13" s="54">
        <v>2005772.7</v>
      </c>
      <c r="K13" s="54">
        <v>10286678.539999999</v>
      </c>
      <c r="L13" s="55"/>
    </row>
    <row r="14" spans="1:12" x14ac:dyDescent="0.3">
      <c r="A14" s="24" t="s">
        <v>364</v>
      </c>
      <c r="B14" s="22" t="s">
        <v>341</v>
      </c>
      <c r="C14" s="23"/>
      <c r="D14" s="23"/>
      <c r="E14" s="23"/>
      <c r="F14" s="23"/>
      <c r="G14" s="25" t="s">
        <v>365</v>
      </c>
      <c r="H14" s="54">
        <v>1006672.75</v>
      </c>
      <c r="I14" s="54">
        <v>2818.48</v>
      </c>
      <c r="J14" s="54">
        <v>0</v>
      </c>
      <c r="K14" s="54">
        <v>1009491.23</v>
      </c>
      <c r="L14" s="55"/>
    </row>
    <row r="15" spans="1:12" x14ac:dyDescent="0.3">
      <c r="A15" s="24" t="s">
        <v>366</v>
      </c>
      <c r="B15" s="22" t="s">
        <v>341</v>
      </c>
      <c r="C15" s="23"/>
      <c r="D15" s="23"/>
      <c r="E15" s="23"/>
      <c r="F15" s="23"/>
      <c r="G15" s="25" t="s">
        <v>367</v>
      </c>
      <c r="H15" s="54">
        <v>626414.69999999995</v>
      </c>
      <c r="I15" s="54">
        <v>1753.83</v>
      </c>
      <c r="J15" s="54">
        <v>0</v>
      </c>
      <c r="K15" s="54">
        <v>628168.53</v>
      </c>
      <c r="L15" s="55"/>
    </row>
    <row r="16" spans="1:12" x14ac:dyDescent="0.3">
      <c r="A16" s="24" t="s">
        <v>368</v>
      </c>
      <c r="B16" s="22" t="s">
        <v>341</v>
      </c>
      <c r="C16" s="23"/>
      <c r="D16" s="23"/>
      <c r="E16" s="23"/>
      <c r="F16" s="23"/>
      <c r="G16" s="25" t="s">
        <v>1002</v>
      </c>
      <c r="H16" s="54">
        <v>10858.32</v>
      </c>
      <c r="I16" s="54">
        <v>21.36</v>
      </c>
      <c r="J16" s="54">
        <v>0</v>
      </c>
      <c r="K16" s="54">
        <v>10879.68</v>
      </c>
      <c r="L16" s="55"/>
    </row>
    <row r="17" spans="1:12" x14ac:dyDescent="0.3">
      <c r="A17" s="26" t="s">
        <v>341</v>
      </c>
      <c r="B17" s="22" t="s">
        <v>341</v>
      </c>
      <c r="C17" s="23"/>
      <c r="D17" s="23"/>
      <c r="E17" s="23"/>
      <c r="F17" s="23"/>
      <c r="G17" s="27" t="s">
        <v>341</v>
      </c>
      <c r="H17" s="53"/>
      <c r="I17" s="53"/>
      <c r="J17" s="53"/>
      <c r="K17" s="53"/>
      <c r="L17" s="53"/>
    </row>
    <row r="18" spans="1:12" x14ac:dyDescent="0.3">
      <c r="A18" s="18" t="s">
        <v>370</v>
      </c>
      <c r="B18" s="22" t="s">
        <v>341</v>
      </c>
      <c r="C18" s="23"/>
      <c r="D18" s="23"/>
      <c r="E18" s="23"/>
      <c r="F18" s="19" t="s">
        <v>371</v>
      </c>
      <c r="G18" s="20"/>
      <c r="H18" s="52">
        <v>0</v>
      </c>
      <c r="I18" s="52">
        <v>117.92</v>
      </c>
      <c r="J18" s="52">
        <v>117.92</v>
      </c>
      <c r="K18" s="52">
        <v>0</v>
      </c>
      <c r="L18" s="53"/>
    </row>
    <row r="19" spans="1:12" x14ac:dyDescent="0.3">
      <c r="A19" s="24" t="s">
        <v>372</v>
      </c>
      <c r="B19" s="22" t="s">
        <v>341</v>
      </c>
      <c r="C19" s="23"/>
      <c r="D19" s="23"/>
      <c r="E19" s="23"/>
      <c r="F19" s="23"/>
      <c r="G19" s="25" t="s">
        <v>373</v>
      </c>
      <c r="H19" s="54">
        <v>0</v>
      </c>
      <c r="I19" s="54">
        <v>117.92</v>
      </c>
      <c r="J19" s="54">
        <v>117.92</v>
      </c>
      <c r="K19" s="54">
        <v>0</v>
      </c>
      <c r="L19" s="55"/>
    </row>
    <row r="20" spans="1:12" x14ac:dyDescent="0.3">
      <c r="A20" s="26" t="s">
        <v>341</v>
      </c>
      <c r="B20" s="22" t="s">
        <v>341</v>
      </c>
      <c r="C20" s="23"/>
      <c r="D20" s="23"/>
      <c r="E20" s="23"/>
      <c r="F20" s="23"/>
      <c r="G20" s="27" t="s">
        <v>341</v>
      </c>
      <c r="H20" s="53"/>
      <c r="I20" s="53"/>
      <c r="J20" s="53"/>
      <c r="K20" s="53"/>
      <c r="L20" s="53"/>
    </row>
    <row r="21" spans="1:12" x14ac:dyDescent="0.3">
      <c r="A21" s="18" t="s">
        <v>374</v>
      </c>
      <c r="B21" s="22" t="s">
        <v>341</v>
      </c>
      <c r="C21" s="23"/>
      <c r="D21" s="19" t="s">
        <v>375</v>
      </c>
      <c r="E21" s="20"/>
      <c r="F21" s="20"/>
      <c r="G21" s="20"/>
      <c r="H21" s="52">
        <v>297413.77</v>
      </c>
      <c r="I21" s="52">
        <v>119781.22</v>
      </c>
      <c r="J21" s="52">
        <v>353015.59</v>
      </c>
      <c r="K21" s="52">
        <v>64179.4</v>
      </c>
      <c r="L21" s="53"/>
    </row>
    <row r="22" spans="1:12" x14ac:dyDescent="0.3">
      <c r="A22" s="18" t="s">
        <v>376</v>
      </c>
      <c r="B22" s="22" t="s">
        <v>341</v>
      </c>
      <c r="C22" s="23"/>
      <c r="D22" s="23"/>
      <c r="E22" s="19" t="s">
        <v>377</v>
      </c>
      <c r="F22" s="20"/>
      <c r="G22" s="20"/>
      <c r="H22" s="52">
        <v>272809.93</v>
      </c>
      <c r="I22" s="52">
        <v>119781.22</v>
      </c>
      <c r="J22" s="52">
        <v>350654.24</v>
      </c>
      <c r="K22" s="52">
        <v>41936.910000000003</v>
      </c>
      <c r="L22" s="53"/>
    </row>
    <row r="23" spans="1:12" x14ac:dyDescent="0.3">
      <c r="A23" s="18" t="s">
        <v>378</v>
      </c>
      <c r="B23" s="22" t="s">
        <v>341</v>
      </c>
      <c r="C23" s="23"/>
      <c r="D23" s="23"/>
      <c r="E23" s="23"/>
      <c r="F23" s="19" t="s">
        <v>377</v>
      </c>
      <c r="G23" s="20"/>
      <c r="H23" s="52">
        <v>272809.93</v>
      </c>
      <c r="I23" s="52">
        <v>119781.22</v>
      </c>
      <c r="J23" s="52">
        <v>350654.24</v>
      </c>
      <c r="K23" s="52">
        <v>41936.910000000003</v>
      </c>
      <c r="L23" s="53"/>
    </row>
    <row r="24" spans="1:12" x14ac:dyDescent="0.3">
      <c r="A24" s="24" t="s">
        <v>379</v>
      </c>
      <c r="B24" s="22" t="s">
        <v>341</v>
      </c>
      <c r="C24" s="23"/>
      <c r="D24" s="23"/>
      <c r="E24" s="23"/>
      <c r="F24" s="23"/>
      <c r="G24" s="25" t="s">
        <v>380</v>
      </c>
      <c r="H24" s="54">
        <v>5356.61</v>
      </c>
      <c r="I24" s="54">
        <v>1819.15</v>
      </c>
      <c r="J24" s="54">
        <v>127.2</v>
      </c>
      <c r="K24" s="54">
        <v>7048.56</v>
      </c>
      <c r="L24" s="55"/>
    </row>
    <row r="25" spans="1:12" x14ac:dyDescent="0.3">
      <c r="A25" s="24" t="s">
        <v>381</v>
      </c>
      <c r="B25" s="22" t="s">
        <v>341</v>
      </c>
      <c r="C25" s="23"/>
      <c r="D25" s="23"/>
      <c r="E25" s="23"/>
      <c r="F25" s="23"/>
      <c r="G25" s="25" t="s">
        <v>382</v>
      </c>
      <c r="H25" s="54">
        <v>266710.76</v>
      </c>
      <c r="I25" s="54">
        <v>31696.82</v>
      </c>
      <c r="J25" s="54">
        <v>263919.14</v>
      </c>
      <c r="K25" s="54">
        <v>34488.44</v>
      </c>
      <c r="L25" s="55"/>
    </row>
    <row r="26" spans="1:12" x14ac:dyDescent="0.3">
      <c r="A26" s="24" t="s">
        <v>385</v>
      </c>
      <c r="B26" s="22" t="s">
        <v>341</v>
      </c>
      <c r="C26" s="23"/>
      <c r="D26" s="23"/>
      <c r="E26" s="23"/>
      <c r="F26" s="23"/>
      <c r="G26" s="25" t="s">
        <v>386</v>
      </c>
      <c r="H26" s="54">
        <v>0</v>
      </c>
      <c r="I26" s="54">
        <v>33177.11</v>
      </c>
      <c r="J26" s="54">
        <v>33177.11</v>
      </c>
      <c r="K26" s="54">
        <v>0</v>
      </c>
      <c r="L26" s="55"/>
    </row>
    <row r="27" spans="1:12" x14ac:dyDescent="0.3">
      <c r="A27" s="24" t="s">
        <v>387</v>
      </c>
      <c r="B27" s="22" t="s">
        <v>341</v>
      </c>
      <c r="C27" s="23"/>
      <c r="D27" s="23"/>
      <c r="E27" s="23"/>
      <c r="F27" s="23"/>
      <c r="G27" s="25" t="s">
        <v>388</v>
      </c>
      <c r="H27" s="54">
        <v>399.91</v>
      </c>
      <c r="I27" s="54">
        <v>0</v>
      </c>
      <c r="J27" s="54">
        <v>0</v>
      </c>
      <c r="K27" s="54">
        <v>399.91</v>
      </c>
      <c r="L27" s="55"/>
    </row>
    <row r="28" spans="1:12" x14ac:dyDescent="0.3">
      <c r="A28" s="24" t="s">
        <v>389</v>
      </c>
      <c r="B28" s="22" t="s">
        <v>341</v>
      </c>
      <c r="C28" s="23"/>
      <c r="D28" s="23"/>
      <c r="E28" s="23"/>
      <c r="F28" s="23"/>
      <c r="G28" s="25" t="s">
        <v>390</v>
      </c>
      <c r="H28" s="54">
        <v>0</v>
      </c>
      <c r="I28" s="54">
        <v>53088.14</v>
      </c>
      <c r="J28" s="54">
        <v>53088.14</v>
      </c>
      <c r="K28" s="54">
        <v>0</v>
      </c>
      <c r="L28" s="55"/>
    </row>
    <row r="29" spans="1:12" x14ac:dyDescent="0.3">
      <c r="A29" s="24" t="s">
        <v>1003</v>
      </c>
      <c r="B29" s="22" t="s">
        <v>341</v>
      </c>
      <c r="C29" s="23"/>
      <c r="D29" s="23"/>
      <c r="E29" s="23"/>
      <c r="F29" s="23"/>
      <c r="G29" s="25" t="s">
        <v>1004</v>
      </c>
      <c r="H29" s="54">
        <v>342.65</v>
      </c>
      <c r="I29" s="54">
        <v>0</v>
      </c>
      <c r="J29" s="54">
        <v>342.65</v>
      </c>
      <c r="K29" s="54">
        <v>0</v>
      </c>
      <c r="L29" s="55"/>
    </row>
    <row r="30" spans="1:12" x14ac:dyDescent="0.3">
      <c r="A30" s="26" t="s">
        <v>341</v>
      </c>
      <c r="B30" s="22" t="s">
        <v>341</v>
      </c>
      <c r="C30" s="23"/>
      <c r="D30" s="23"/>
      <c r="E30" s="23"/>
      <c r="F30" s="23"/>
      <c r="G30" s="27" t="s">
        <v>341</v>
      </c>
      <c r="H30" s="53"/>
      <c r="I30" s="53"/>
      <c r="J30" s="53"/>
      <c r="K30" s="53"/>
      <c r="L30" s="53"/>
    </row>
    <row r="31" spans="1:12" x14ac:dyDescent="0.3">
      <c r="A31" s="18" t="s">
        <v>391</v>
      </c>
      <c r="B31" s="22" t="s">
        <v>341</v>
      </c>
      <c r="C31" s="23"/>
      <c r="D31" s="23"/>
      <c r="E31" s="19" t="s">
        <v>392</v>
      </c>
      <c r="F31" s="20"/>
      <c r="G31" s="20"/>
      <c r="H31" s="52">
        <v>24603.84</v>
      </c>
      <c r="I31" s="52">
        <v>0</v>
      </c>
      <c r="J31" s="52">
        <v>2361.35</v>
      </c>
      <c r="K31" s="52">
        <v>22242.49</v>
      </c>
      <c r="L31" s="53"/>
    </row>
    <row r="32" spans="1:12" x14ac:dyDescent="0.3">
      <c r="A32" s="18" t="s">
        <v>393</v>
      </c>
      <c r="B32" s="22" t="s">
        <v>341</v>
      </c>
      <c r="C32" s="23"/>
      <c r="D32" s="23"/>
      <c r="E32" s="23"/>
      <c r="F32" s="19" t="s">
        <v>392</v>
      </c>
      <c r="G32" s="20"/>
      <c r="H32" s="52">
        <v>24603.84</v>
      </c>
      <c r="I32" s="52">
        <v>0</v>
      </c>
      <c r="J32" s="52">
        <v>2361.35</v>
      </c>
      <c r="K32" s="52">
        <v>22242.49</v>
      </c>
      <c r="L32" s="53"/>
    </row>
    <row r="33" spans="1:12" x14ac:dyDescent="0.3">
      <c r="A33" s="24" t="s">
        <v>394</v>
      </c>
      <c r="B33" s="22" t="s">
        <v>341</v>
      </c>
      <c r="C33" s="23"/>
      <c r="D33" s="23"/>
      <c r="E33" s="23"/>
      <c r="F33" s="23"/>
      <c r="G33" s="25" t="s">
        <v>395</v>
      </c>
      <c r="H33" s="54">
        <v>24603.84</v>
      </c>
      <c r="I33" s="54">
        <v>0</v>
      </c>
      <c r="J33" s="54">
        <v>2361.35</v>
      </c>
      <c r="K33" s="54">
        <v>22242.49</v>
      </c>
      <c r="L33" s="55"/>
    </row>
    <row r="34" spans="1:12" x14ac:dyDescent="0.3">
      <c r="A34" s="26" t="s">
        <v>341</v>
      </c>
      <c r="B34" s="22" t="s">
        <v>341</v>
      </c>
      <c r="C34" s="23"/>
      <c r="D34" s="23"/>
      <c r="E34" s="23"/>
      <c r="F34" s="23"/>
      <c r="G34" s="27" t="s">
        <v>341</v>
      </c>
      <c r="H34" s="53"/>
      <c r="I34" s="53"/>
      <c r="J34" s="53"/>
      <c r="K34" s="53"/>
      <c r="L34" s="53"/>
    </row>
    <row r="35" spans="1:12" x14ac:dyDescent="0.3">
      <c r="A35" s="18" t="s">
        <v>396</v>
      </c>
      <c r="B35" s="21" t="s">
        <v>341</v>
      </c>
      <c r="C35" s="19" t="s">
        <v>397</v>
      </c>
      <c r="D35" s="20"/>
      <c r="E35" s="20"/>
      <c r="F35" s="20"/>
      <c r="G35" s="20"/>
      <c r="H35" s="52">
        <v>1281555.8</v>
      </c>
      <c r="I35" s="52">
        <v>96821.27</v>
      </c>
      <c r="J35" s="52">
        <v>158790.56</v>
      </c>
      <c r="K35" s="52">
        <v>1219586.51</v>
      </c>
      <c r="L35" s="53"/>
    </row>
    <row r="36" spans="1:12" x14ac:dyDescent="0.3">
      <c r="A36" s="18" t="s">
        <v>398</v>
      </c>
      <c r="B36" s="22" t="s">
        <v>341</v>
      </c>
      <c r="C36" s="23"/>
      <c r="D36" s="19" t="s">
        <v>399</v>
      </c>
      <c r="E36" s="20"/>
      <c r="F36" s="20"/>
      <c r="G36" s="20"/>
      <c r="H36" s="52">
        <v>25657.61</v>
      </c>
      <c r="I36" s="52">
        <v>128.28</v>
      </c>
      <c r="J36" s="52">
        <v>0</v>
      </c>
      <c r="K36" s="52">
        <v>25785.89</v>
      </c>
      <c r="L36" s="53"/>
    </row>
    <row r="37" spans="1:12" x14ac:dyDescent="0.3">
      <c r="A37" s="18" t="s">
        <v>400</v>
      </c>
      <c r="B37" s="22" t="s">
        <v>341</v>
      </c>
      <c r="C37" s="23"/>
      <c r="D37" s="23"/>
      <c r="E37" s="19" t="s">
        <v>401</v>
      </c>
      <c r="F37" s="20"/>
      <c r="G37" s="20"/>
      <c r="H37" s="52">
        <v>25657.61</v>
      </c>
      <c r="I37" s="52">
        <v>128.28</v>
      </c>
      <c r="J37" s="52">
        <v>0</v>
      </c>
      <c r="K37" s="52">
        <v>25785.89</v>
      </c>
      <c r="L37" s="53"/>
    </row>
    <row r="38" spans="1:12" x14ac:dyDescent="0.3">
      <c r="A38" s="18" t="s">
        <v>402</v>
      </c>
      <c r="B38" s="22" t="s">
        <v>341</v>
      </c>
      <c r="C38" s="23"/>
      <c r="D38" s="23"/>
      <c r="E38" s="23"/>
      <c r="F38" s="19" t="s">
        <v>401</v>
      </c>
      <c r="G38" s="20"/>
      <c r="H38" s="52">
        <v>25657.61</v>
      </c>
      <c r="I38" s="52">
        <v>128.28</v>
      </c>
      <c r="J38" s="52">
        <v>0</v>
      </c>
      <c r="K38" s="52">
        <v>25785.89</v>
      </c>
      <c r="L38" s="53"/>
    </row>
    <row r="39" spans="1:12" x14ac:dyDescent="0.3">
      <c r="A39" s="24" t="s">
        <v>403</v>
      </c>
      <c r="B39" s="22" t="s">
        <v>341</v>
      </c>
      <c r="C39" s="23"/>
      <c r="D39" s="23"/>
      <c r="E39" s="23"/>
      <c r="F39" s="23"/>
      <c r="G39" s="25" t="s">
        <v>404</v>
      </c>
      <c r="H39" s="54">
        <v>25657.61</v>
      </c>
      <c r="I39" s="54">
        <v>128.28</v>
      </c>
      <c r="J39" s="54">
        <v>0</v>
      </c>
      <c r="K39" s="54">
        <v>25785.89</v>
      </c>
      <c r="L39" s="55"/>
    </row>
    <row r="40" spans="1:12" x14ac:dyDescent="0.3">
      <c r="A40" s="26" t="s">
        <v>341</v>
      </c>
      <c r="B40" s="22" t="s">
        <v>341</v>
      </c>
      <c r="C40" s="23"/>
      <c r="D40" s="23"/>
      <c r="E40" s="23"/>
      <c r="F40" s="23"/>
      <c r="G40" s="27" t="s">
        <v>341</v>
      </c>
      <c r="H40" s="53"/>
      <c r="I40" s="53"/>
      <c r="J40" s="53"/>
      <c r="K40" s="53"/>
      <c r="L40" s="53"/>
    </row>
    <row r="41" spans="1:12" x14ac:dyDescent="0.3">
      <c r="A41" s="18" t="s">
        <v>405</v>
      </c>
      <c r="B41" s="22" t="s">
        <v>341</v>
      </c>
      <c r="C41" s="23"/>
      <c r="D41" s="19" t="s">
        <v>406</v>
      </c>
      <c r="E41" s="20"/>
      <c r="F41" s="20"/>
      <c r="G41" s="20"/>
      <c r="H41" s="52">
        <v>1255898.19</v>
      </c>
      <c r="I41" s="52">
        <v>96692.99</v>
      </c>
      <c r="J41" s="52">
        <v>158790.56</v>
      </c>
      <c r="K41" s="52">
        <v>1193800.6200000001</v>
      </c>
      <c r="L41" s="53"/>
    </row>
    <row r="42" spans="1:12" x14ac:dyDescent="0.3">
      <c r="A42" s="18" t="s">
        <v>407</v>
      </c>
      <c r="B42" s="22" t="s">
        <v>341</v>
      </c>
      <c r="C42" s="23"/>
      <c r="D42" s="23"/>
      <c r="E42" s="19" t="s">
        <v>408</v>
      </c>
      <c r="F42" s="20"/>
      <c r="G42" s="20"/>
      <c r="H42" s="52">
        <v>1939193.08</v>
      </c>
      <c r="I42" s="52">
        <v>0</v>
      </c>
      <c r="J42" s="52">
        <v>0</v>
      </c>
      <c r="K42" s="52">
        <v>1939193.08</v>
      </c>
      <c r="L42" s="53"/>
    </row>
    <row r="43" spans="1:12" x14ac:dyDescent="0.3">
      <c r="A43" s="18" t="s">
        <v>409</v>
      </c>
      <c r="B43" s="22" t="s">
        <v>341</v>
      </c>
      <c r="C43" s="23"/>
      <c r="D43" s="23"/>
      <c r="E43" s="23"/>
      <c r="F43" s="19" t="s">
        <v>408</v>
      </c>
      <c r="G43" s="20"/>
      <c r="H43" s="52">
        <v>1939193.08</v>
      </c>
      <c r="I43" s="52">
        <v>0</v>
      </c>
      <c r="J43" s="52">
        <v>0</v>
      </c>
      <c r="K43" s="52">
        <v>1939193.08</v>
      </c>
      <c r="L43" s="53"/>
    </row>
    <row r="44" spans="1:12" x14ac:dyDescent="0.3">
      <c r="A44" s="24" t="s">
        <v>410</v>
      </c>
      <c r="B44" s="22" t="s">
        <v>341</v>
      </c>
      <c r="C44" s="23"/>
      <c r="D44" s="23"/>
      <c r="E44" s="23"/>
      <c r="F44" s="23"/>
      <c r="G44" s="25" t="s">
        <v>411</v>
      </c>
      <c r="H44" s="54">
        <v>181970</v>
      </c>
      <c r="I44" s="54">
        <v>0</v>
      </c>
      <c r="J44" s="54">
        <v>0</v>
      </c>
      <c r="K44" s="54">
        <v>181970</v>
      </c>
      <c r="L44" s="55"/>
    </row>
    <row r="45" spans="1:12" x14ac:dyDescent="0.3">
      <c r="A45" s="24" t="s">
        <v>412</v>
      </c>
      <c r="B45" s="22" t="s">
        <v>341</v>
      </c>
      <c r="C45" s="23"/>
      <c r="D45" s="23"/>
      <c r="E45" s="23"/>
      <c r="F45" s="23"/>
      <c r="G45" s="25" t="s">
        <v>413</v>
      </c>
      <c r="H45" s="54">
        <v>178120.55</v>
      </c>
      <c r="I45" s="54">
        <v>0</v>
      </c>
      <c r="J45" s="54">
        <v>0</v>
      </c>
      <c r="K45" s="54">
        <v>178120.55</v>
      </c>
      <c r="L45" s="55"/>
    </row>
    <row r="46" spans="1:12" x14ac:dyDescent="0.3">
      <c r="A46" s="24" t="s">
        <v>414</v>
      </c>
      <c r="B46" s="22" t="s">
        <v>341</v>
      </c>
      <c r="C46" s="23"/>
      <c r="D46" s="23"/>
      <c r="E46" s="23"/>
      <c r="F46" s="23"/>
      <c r="G46" s="25" t="s">
        <v>415</v>
      </c>
      <c r="H46" s="54">
        <v>75546.350000000006</v>
      </c>
      <c r="I46" s="54">
        <v>0</v>
      </c>
      <c r="J46" s="54">
        <v>0</v>
      </c>
      <c r="K46" s="54">
        <v>75546.350000000006</v>
      </c>
      <c r="L46" s="55"/>
    </row>
    <row r="47" spans="1:12" x14ac:dyDescent="0.3">
      <c r="A47" s="24" t="s">
        <v>416</v>
      </c>
      <c r="B47" s="22" t="s">
        <v>341</v>
      </c>
      <c r="C47" s="23"/>
      <c r="D47" s="23"/>
      <c r="E47" s="23"/>
      <c r="F47" s="23"/>
      <c r="G47" s="25" t="s">
        <v>417</v>
      </c>
      <c r="H47" s="54">
        <v>1382407.18</v>
      </c>
      <c r="I47" s="54">
        <v>0</v>
      </c>
      <c r="J47" s="54">
        <v>0</v>
      </c>
      <c r="K47" s="54">
        <v>1382407.18</v>
      </c>
      <c r="L47" s="55"/>
    </row>
    <row r="48" spans="1:12" x14ac:dyDescent="0.3">
      <c r="A48" s="24" t="s">
        <v>418</v>
      </c>
      <c r="B48" s="22" t="s">
        <v>341</v>
      </c>
      <c r="C48" s="23"/>
      <c r="D48" s="23"/>
      <c r="E48" s="23"/>
      <c r="F48" s="23"/>
      <c r="G48" s="25" t="s">
        <v>419</v>
      </c>
      <c r="H48" s="54">
        <v>121149</v>
      </c>
      <c r="I48" s="54">
        <v>0</v>
      </c>
      <c r="J48" s="54">
        <v>0</v>
      </c>
      <c r="K48" s="54">
        <v>121149</v>
      </c>
      <c r="L48" s="55"/>
    </row>
    <row r="49" spans="1:12" x14ac:dyDescent="0.3">
      <c r="A49" s="26" t="s">
        <v>341</v>
      </c>
      <c r="B49" s="22" t="s">
        <v>341</v>
      </c>
      <c r="C49" s="23"/>
      <c r="D49" s="23"/>
      <c r="E49" s="23"/>
      <c r="F49" s="23"/>
      <c r="G49" s="27" t="s">
        <v>341</v>
      </c>
      <c r="H49" s="53"/>
      <c r="I49" s="53"/>
      <c r="J49" s="53"/>
      <c r="K49" s="53"/>
      <c r="L49" s="53"/>
    </row>
    <row r="50" spans="1:12" x14ac:dyDescent="0.3">
      <c r="A50" s="18" t="s">
        <v>420</v>
      </c>
      <c r="B50" s="22" t="s">
        <v>341</v>
      </c>
      <c r="C50" s="23"/>
      <c r="D50" s="23"/>
      <c r="E50" s="19" t="s">
        <v>421</v>
      </c>
      <c r="F50" s="20"/>
      <c r="G50" s="20"/>
      <c r="H50" s="52">
        <v>-1939193.08</v>
      </c>
      <c r="I50" s="52">
        <v>0</v>
      </c>
      <c r="J50" s="52">
        <v>0</v>
      </c>
      <c r="K50" s="52">
        <v>-1939193.08</v>
      </c>
      <c r="L50" s="53"/>
    </row>
    <row r="51" spans="1:12" x14ac:dyDescent="0.3">
      <c r="A51" s="18" t="s">
        <v>422</v>
      </c>
      <c r="B51" s="22" t="s">
        <v>341</v>
      </c>
      <c r="C51" s="23"/>
      <c r="D51" s="23"/>
      <c r="E51" s="23"/>
      <c r="F51" s="19" t="s">
        <v>421</v>
      </c>
      <c r="G51" s="20"/>
      <c r="H51" s="52">
        <v>-1939193.08</v>
      </c>
      <c r="I51" s="52">
        <v>0</v>
      </c>
      <c r="J51" s="52">
        <v>0</v>
      </c>
      <c r="K51" s="52">
        <v>-1939193.08</v>
      </c>
      <c r="L51" s="53"/>
    </row>
    <row r="52" spans="1:12" x14ac:dyDescent="0.3">
      <c r="A52" s="24" t="s">
        <v>423</v>
      </c>
      <c r="B52" s="22" t="s">
        <v>341</v>
      </c>
      <c r="C52" s="23"/>
      <c r="D52" s="23"/>
      <c r="E52" s="23"/>
      <c r="F52" s="23"/>
      <c r="G52" s="25" t="s">
        <v>424</v>
      </c>
      <c r="H52" s="54">
        <v>-178120.55</v>
      </c>
      <c r="I52" s="54">
        <v>0</v>
      </c>
      <c r="J52" s="54">
        <v>0</v>
      </c>
      <c r="K52" s="54">
        <v>-178120.55</v>
      </c>
      <c r="L52" s="55"/>
    </row>
    <row r="53" spans="1:12" x14ac:dyDescent="0.3">
      <c r="A53" s="24" t="s">
        <v>425</v>
      </c>
      <c r="B53" s="22" t="s">
        <v>341</v>
      </c>
      <c r="C53" s="23"/>
      <c r="D53" s="23"/>
      <c r="E53" s="23"/>
      <c r="F53" s="23"/>
      <c r="G53" s="25" t="s">
        <v>426</v>
      </c>
      <c r="H53" s="54">
        <v>-75546.350000000006</v>
      </c>
      <c r="I53" s="54">
        <v>0</v>
      </c>
      <c r="J53" s="54">
        <v>0</v>
      </c>
      <c r="K53" s="54">
        <v>-75546.350000000006</v>
      </c>
      <c r="L53" s="55"/>
    </row>
    <row r="54" spans="1:12" x14ac:dyDescent="0.3">
      <c r="A54" s="24" t="s">
        <v>427</v>
      </c>
      <c r="B54" s="22" t="s">
        <v>341</v>
      </c>
      <c r="C54" s="23"/>
      <c r="D54" s="23"/>
      <c r="E54" s="23"/>
      <c r="F54" s="23"/>
      <c r="G54" s="25" t="s">
        <v>428</v>
      </c>
      <c r="H54" s="54">
        <v>-1382407.18</v>
      </c>
      <c r="I54" s="54">
        <v>0</v>
      </c>
      <c r="J54" s="54">
        <v>0</v>
      </c>
      <c r="K54" s="54">
        <v>-1382407.18</v>
      </c>
      <c r="L54" s="55"/>
    </row>
    <row r="55" spans="1:12" x14ac:dyDescent="0.3">
      <c r="A55" s="24" t="s">
        <v>429</v>
      </c>
      <c r="B55" s="22" t="s">
        <v>341</v>
      </c>
      <c r="C55" s="23"/>
      <c r="D55" s="23"/>
      <c r="E55" s="23"/>
      <c r="F55" s="23"/>
      <c r="G55" s="25" t="s">
        <v>430</v>
      </c>
      <c r="H55" s="54">
        <v>-181970</v>
      </c>
      <c r="I55" s="54">
        <v>0</v>
      </c>
      <c r="J55" s="54">
        <v>0</v>
      </c>
      <c r="K55" s="54">
        <v>-181970</v>
      </c>
      <c r="L55" s="55"/>
    </row>
    <row r="56" spans="1:12" x14ac:dyDescent="0.3">
      <c r="A56" s="24" t="s">
        <v>431</v>
      </c>
      <c r="B56" s="22" t="s">
        <v>341</v>
      </c>
      <c r="C56" s="23"/>
      <c r="D56" s="23"/>
      <c r="E56" s="23"/>
      <c r="F56" s="23"/>
      <c r="G56" s="25" t="s">
        <v>432</v>
      </c>
      <c r="H56" s="54">
        <v>-121149</v>
      </c>
      <c r="I56" s="54">
        <v>0</v>
      </c>
      <c r="J56" s="54">
        <v>0</v>
      </c>
      <c r="K56" s="54">
        <v>-121149</v>
      </c>
      <c r="L56" s="55"/>
    </row>
    <row r="57" spans="1:12" x14ac:dyDescent="0.3">
      <c r="A57" s="26" t="s">
        <v>341</v>
      </c>
      <c r="B57" s="22" t="s">
        <v>341</v>
      </c>
      <c r="C57" s="23"/>
      <c r="D57" s="23"/>
      <c r="E57" s="23"/>
      <c r="F57" s="23"/>
      <c r="G57" s="27" t="s">
        <v>341</v>
      </c>
      <c r="H57" s="53"/>
      <c r="I57" s="53"/>
      <c r="J57" s="53"/>
      <c r="K57" s="53"/>
      <c r="L57" s="53"/>
    </row>
    <row r="58" spans="1:12" x14ac:dyDescent="0.3">
      <c r="A58" s="18" t="s">
        <v>433</v>
      </c>
      <c r="B58" s="22" t="s">
        <v>341</v>
      </c>
      <c r="C58" s="23"/>
      <c r="D58" s="23"/>
      <c r="E58" s="19" t="s">
        <v>434</v>
      </c>
      <c r="F58" s="20"/>
      <c r="G58" s="20"/>
      <c r="H58" s="52">
        <v>13159779.470000001</v>
      </c>
      <c r="I58" s="52">
        <v>93779.520000000004</v>
      </c>
      <c r="J58" s="52">
        <v>113361.4</v>
      </c>
      <c r="K58" s="52">
        <v>13140197.59</v>
      </c>
      <c r="L58" s="53"/>
    </row>
    <row r="59" spans="1:12" x14ac:dyDescent="0.3">
      <c r="A59" s="18" t="s">
        <v>435</v>
      </c>
      <c r="B59" s="22" t="s">
        <v>341</v>
      </c>
      <c r="C59" s="23"/>
      <c r="D59" s="23"/>
      <c r="E59" s="23"/>
      <c r="F59" s="19" t="s">
        <v>434</v>
      </c>
      <c r="G59" s="20"/>
      <c r="H59" s="52">
        <v>13159779.470000001</v>
      </c>
      <c r="I59" s="52">
        <v>93779.520000000004</v>
      </c>
      <c r="J59" s="52">
        <v>113361.4</v>
      </c>
      <c r="K59" s="52">
        <v>13140197.59</v>
      </c>
      <c r="L59" s="53"/>
    </row>
    <row r="60" spans="1:12" x14ac:dyDescent="0.3">
      <c r="A60" s="24" t="s">
        <v>436</v>
      </c>
      <c r="B60" s="22" t="s">
        <v>341</v>
      </c>
      <c r="C60" s="23"/>
      <c r="D60" s="23"/>
      <c r="E60" s="23"/>
      <c r="F60" s="23"/>
      <c r="G60" s="25" t="s">
        <v>417</v>
      </c>
      <c r="H60" s="54">
        <v>330449.21999999997</v>
      </c>
      <c r="I60" s="54">
        <v>0</v>
      </c>
      <c r="J60" s="54">
        <v>0</v>
      </c>
      <c r="K60" s="54">
        <v>330449.21999999997</v>
      </c>
      <c r="L60" s="55"/>
    </row>
    <row r="61" spans="1:12" x14ac:dyDescent="0.3">
      <c r="A61" s="24" t="s">
        <v>437</v>
      </c>
      <c r="B61" s="22" t="s">
        <v>341</v>
      </c>
      <c r="C61" s="23"/>
      <c r="D61" s="23"/>
      <c r="E61" s="23"/>
      <c r="F61" s="23"/>
      <c r="G61" s="25" t="s">
        <v>438</v>
      </c>
      <c r="H61" s="54">
        <v>162307.95000000001</v>
      </c>
      <c r="I61" s="54">
        <v>0</v>
      </c>
      <c r="J61" s="54">
        <v>0</v>
      </c>
      <c r="K61" s="54">
        <v>162307.95000000001</v>
      </c>
      <c r="L61" s="55"/>
    </row>
    <row r="62" spans="1:12" x14ac:dyDescent="0.3">
      <c r="A62" s="24" t="s">
        <v>439</v>
      </c>
      <c r="B62" s="22" t="s">
        <v>341</v>
      </c>
      <c r="C62" s="23"/>
      <c r="D62" s="23"/>
      <c r="E62" s="23"/>
      <c r="F62" s="23"/>
      <c r="G62" s="25" t="s">
        <v>440</v>
      </c>
      <c r="H62" s="54">
        <v>2379044.61</v>
      </c>
      <c r="I62" s="54">
        <v>0</v>
      </c>
      <c r="J62" s="54">
        <v>0</v>
      </c>
      <c r="K62" s="54">
        <v>2379044.61</v>
      </c>
      <c r="L62" s="55"/>
    </row>
    <row r="63" spans="1:12" x14ac:dyDescent="0.3">
      <c r="A63" s="24" t="s">
        <v>441</v>
      </c>
      <c r="B63" s="22" t="s">
        <v>341</v>
      </c>
      <c r="C63" s="23"/>
      <c r="D63" s="23"/>
      <c r="E63" s="23"/>
      <c r="F63" s="23"/>
      <c r="G63" s="25" t="s">
        <v>415</v>
      </c>
      <c r="H63" s="54">
        <v>1382316.43</v>
      </c>
      <c r="I63" s="54">
        <v>7772.16</v>
      </c>
      <c r="J63" s="54">
        <v>3060</v>
      </c>
      <c r="K63" s="54">
        <v>1387028.59</v>
      </c>
      <c r="L63" s="55"/>
    </row>
    <row r="64" spans="1:12" x14ac:dyDescent="0.3">
      <c r="A64" s="24" t="s">
        <v>442</v>
      </c>
      <c r="B64" s="22" t="s">
        <v>341</v>
      </c>
      <c r="C64" s="23"/>
      <c r="D64" s="23"/>
      <c r="E64" s="23"/>
      <c r="F64" s="23"/>
      <c r="G64" s="25" t="s">
        <v>413</v>
      </c>
      <c r="H64" s="54">
        <v>1891226.83</v>
      </c>
      <c r="I64" s="54">
        <v>0</v>
      </c>
      <c r="J64" s="54">
        <v>0</v>
      </c>
      <c r="K64" s="54">
        <v>1891226.83</v>
      </c>
      <c r="L64" s="55"/>
    </row>
    <row r="65" spans="1:12" x14ac:dyDescent="0.3">
      <c r="A65" s="24" t="s">
        <v>443</v>
      </c>
      <c r="B65" s="22" t="s">
        <v>341</v>
      </c>
      <c r="C65" s="23"/>
      <c r="D65" s="23"/>
      <c r="E65" s="23"/>
      <c r="F65" s="23"/>
      <c r="G65" s="25" t="s">
        <v>444</v>
      </c>
      <c r="H65" s="54">
        <v>5946589.6399999997</v>
      </c>
      <c r="I65" s="54">
        <v>86007.360000000001</v>
      </c>
      <c r="J65" s="54">
        <v>0</v>
      </c>
      <c r="K65" s="54">
        <v>6032597</v>
      </c>
      <c r="L65" s="55"/>
    </row>
    <row r="66" spans="1:12" x14ac:dyDescent="0.3">
      <c r="A66" s="24" t="s">
        <v>445</v>
      </c>
      <c r="B66" s="22" t="s">
        <v>341</v>
      </c>
      <c r="C66" s="23"/>
      <c r="D66" s="23"/>
      <c r="E66" s="23"/>
      <c r="F66" s="23"/>
      <c r="G66" s="25" t="s">
        <v>446</v>
      </c>
      <c r="H66" s="54">
        <v>549536.32999999996</v>
      </c>
      <c r="I66" s="54">
        <v>0</v>
      </c>
      <c r="J66" s="54">
        <v>573</v>
      </c>
      <c r="K66" s="54">
        <v>548963.32999999996</v>
      </c>
      <c r="L66" s="55"/>
    </row>
    <row r="67" spans="1:12" x14ac:dyDescent="0.3">
      <c r="A67" s="24" t="s">
        <v>447</v>
      </c>
      <c r="B67" s="22" t="s">
        <v>341</v>
      </c>
      <c r="C67" s="23"/>
      <c r="D67" s="23"/>
      <c r="E67" s="23"/>
      <c r="F67" s="23"/>
      <c r="G67" s="25" t="s">
        <v>448</v>
      </c>
      <c r="H67" s="54">
        <v>99150</v>
      </c>
      <c r="I67" s="54">
        <v>0</v>
      </c>
      <c r="J67" s="54">
        <v>0</v>
      </c>
      <c r="K67" s="54">
        <v>99150</v>
      </c>
      <c r="L67" s="55"/>
    </row>
    <row r="68" spans="1:12" x14ac:dyDescent="0.3">
      <c r="A68" s="24" t="s">
        <v>449</v>
      </c>
      <c r="B68" s="22" t="s">
        <v>341</v>
      </c>
      <c r="C68" s="23"/>
      <c r="D68" s="23"/>
      <c r="E68" s="23"/>
      <c r="F68" s="23"/>
      <c r="G68" s="25" t="s">
        <v>411</v>
      </c>
      <c r="H68" s="54">
        <v>296860.06</v>
      </c>
      <c r="I68" s="54">
        <v>0</v>
      </c>
      <c r="J68" s="54">
        <v>0</v>
      </c>
      <c r="K68" s="54">
        <v>296860.06</v>
      </c>
      <c r="L68" s="55"/>
    </row>
    <row r="69" spans="1:12" x14ac:dyDescent="0.3">
      <c r="A69" s="24" t="s">
        <v>450</v>
      </c>
      <c r="B69" s="22" t="s">
        <v>341</v>
      </c>
      <c r="C69" s="23"/>
      <c r="D69" s="23"/>
      <c r="E69" s="23"/>
      <c r="F69" s="23"/>
      <c r="G69" s="25" t="s">
        <v>451</v>
      </c>
      <c r="H69" s="54">
        <v>12570</v>
      </c>
      <c r="I69" s="54">
        <v>0</v>
      </c>
      <c r="J69" s="54">
        <v>0</v>
      </c>
      <c r="K69" s="54">
        <v>12570</v>
      </c>
      <c r="L69" s="55"/>
    </row>
    <row r="70" spans="1:12" x14ac:dyDescent="0.3">
      <c r="A70" s="24" t="s">
        <v>1005</v>
      </c>
      <c r="B70" s="22" t="s">
        <v>341</v>
      </c>
      <c r="C70" s="23"/>
      <c r="D70" s="23"/>
      <c r="E70" s="23"/>
      <c r="F70" s="23"/>
      <c r="G70" s="25" t="s">
        <v>1006</v>
      </c>
      <c r="H70" s="54">
        <v>109728.4</v>
      </c>
      <c r="I70" s="54">
        <v>0</v>
      </c>
      <c r="J70" s="54">
        <v>109728.4</v>
      </c>
      <c r="K70" s="54">
        <v>0</v>
      </c>
      <c r="L70" s="55"/>
    </row>
    <row r="71" spans="1:12" x14ac:dyDescent="0.3">
      <c r="A71" s="26" t="s">
        <v>341</v>
      </c>
      <c r="B71" s="22" t="s">
        <v>341</v>
      </c>
      <c r="C71" s="23"/>
      <c r="D71" s="23"/>
      <c r="E71" s="23"/>
      <c r="F71" s="23"/>
      <c r="G71" s="27" t="s">
        <v>341</v>
      </c>
      <c r="H71" s="53"/>
      <c r="I71" s="53"/>
      <c r="J71" s="53"/>
      <c r="K71" s="53"/>
      <c r="L71" s="53"/>
    </row>
    <row r="72" spans="1:12" x14ac:dyDescent="0.3">
      <c r="A72" s="18" t="s">
        <v>452</v>
      </c>
      <c r="B72" s="22" t="s">
        <v>341</v>
      </c>
      <c r="C72" s="23"/>
      <c r="D72" s="23"/>
      <c r="E72" s="19" t="s">
        <v>453</v>
      </c>
      <c r="F72" s="20"/>
      <c r="G72" s="20"/>
      <c r="H72" s="52">
        <v>-11919222.43</v>
      </c>
      <c r="I72" s="52">
        <v>2913.47</v>
      </c>
      <c r="J72" s="52">
        <v>44579.59</v>
      </c>
      <c r="K72" s="52">
        <v>-11960888.550000001</v>
      </c>
      <c r="L72" s="53"/>
    </row>
    <row r="73" spans="1:12" x14ac:dyDescent="0.3">
      <c r="A73" s="18" t="s">
        <v>454</v>
      </c>
      <c r="B73" s="22" t="s">
        <v>341</v>
      </c>
      <c r="C73" s="23"/>
      <c r="D73" s="23"/>
      <c r="E73" s="23"/>
      <c r="F73" s="19" t="s">
        <v>453</v>
      </c>
      <c r="G73" s="20"/>
      <c r="H73" s="52">
        <v>-11919222.43</v>
      </c>
      <c r="I73" s="52">
        <v>2913.47</v>
      </c>
      <c r="J73" s="52">
        <v>44579.59</v>
      </c>
      <c r="K73" s="52">
        <v>-11960888.550000001</v>
      </c>
      <c r="L73" s="53"/>
    </row>
    <row r="74" spans="1:12" x14ac:dyDescent="0.3">
      <c r="A74" s="24" t="s">
        <v>455</v>
      </c>
      <c r="B74" s="22" t="s">
        <v>341</v>
      </c>
      <c r="C74" s="23"/>
      <c r="D74" s="23"/>
      <c r="E74" s="23"/>
      <c r="F74" s="23"/>
      <c r="G74" s="25" t="s">
        <v>456</v>
      </c>
      <c r="H74" s="54">
        <v>-2379044.61</v>
      </c>
      <c r="I74" s="54">
        <v>0</v>
      </c>
      <c r="J74" s="54">
        <v>0</v>
      </c>
      <c r="K74" s="54">
        <v>-2379044.61</v>
      </c>
      <c r="L74" s="55"/>
    </row>
    <row r="75" spans="1:12" x14ac:dyDescent="0.3">
      <c r="A75" s="24" t="s">
        <v>457</v>
      </c>
      <c r="B75" s="22" t="s">
        <v>341</v>
      </c>
      <c r="C75" s="23"/>
      <c r="D75" s="23"/>
      <c r="E75" s="23"/>
      <c r="F75" s="23"/>
      <c r="G75" s="25" t="s">
        <v>424</v>
      </c>
      <c r="H75" s="54">
        <v>-1521995.86</v>
      </c>
      <c r="I75" s="54">
        <v>0</v>
      </c>
      <c r="J75" s="54">
        <v>12003.24</v>
      </c>
      <c r="K75" s="54">
        <v>-1533999.1</v>
      </c>
      <c r="L75" s="55"/>
    </row>
    <row r="76" spans="1:12" x14ac:dyDescent="0.3">
      <c r="A76" s="24" t="s">
        <v>458</v>
      </c>
      <c r="B76" s="22" t="s">
        <v>341</v>
      </c>
      <c r="C76" s="23"/>
      <c r="D76" s="23"/>
      <c r="E76" s="23"/>
      <c r="F76" s="23"/>
      <c r="G76" s="25" t="s">
        <v>426</v>
      </c>
      <c r="H76" s="54">
        <v>-972766.88</v>
      </c>
      <c r="I76" s="54">
        <v>2536.0300000000002</v>
      </c>
      <c r="J76" s="54">
        <v>11770.76</v>
      </c>
      <c r="K76" s="54">
        <v>-982001.61</v>
      </c>
      <c r="L76" s="55"/>
    </row>
    <row r="77" spans="1:12" x14ac:dyDescent="0.3">
      <c r="A77" s="24" t="s">
        <v>459</v>
      </c>
      <c r="B77" s="22" t="s">
        <v>341</v>
      </c>
      <c r="C77" s="23"/>
      <c r="D77" s="23"/>
      <c r="E77" s="23"/>
      <c r="F77" s="23"/>
      <c r="G77" s="25" t="s">
        <v>428</v>
      </c>
      <c r="H77" s="54">
        <v>-330449.21999999997</v>
      </c>
      <c r="I77" s="54">
        <v>0</v>
      </c>
      <c r="J77" s="54">
        <v>0</v>
      </c>
      <c r="K77" s="54">
        <v>-330449.21999999997</v>
      </c>
      <c r="L77" s="55"/>
    </row>
    <row r="78" spans="1:12" x14ac:dyDescent="0.3">
      <c r="A78" s="24" t="s">
        <v>460</v>
      </c>
      <c r="B78" s="22" t="s">
        <v>341</v>
      </c>
      <c r="C78" s="23"/>
      <c r="D78" s="23"/>
      <c r="E78" s="23"/>
      <c r="F78" s="23"/>
      <c r="G78" s="25" t="s">
        <v>461</v>
      </c>
      <c r="H78" s="54">
        <v>-516150.41</v>
      </c>
      <c r="I78" s="54">
        <v>377.44</v>
      </c>
      <c r="J78" s="54">
        <v>993.55</v>
      </c>
      <c r="K78" s="54">
        <v>-516766.52</v>
      </c>
      <c r="L78" s="55"/>
    </row>
    <row r="79" spans="1:12" x14ac:dyDescent="0.3">
      <c r="A79" s="24" t="s">
        <v>462</v>
      </c>
      <c r="B79" s="22" t="s">
        <v>341</v>
      </c>
      <c r="C79" s="23"/>
      <c r="D79" s="23"/>
      <c r="E79" s="23"/>
      <c r="F79" s="23"/>
      <c r="G79" s="25" t="s">
        <v>463</v>
      </c>
      <c r="H79" s="54">
        <v>-56608.74</v>
      </c>
      <c r="I79" s="54">
        <v>0</v>
      </c>
      <c r="J79" s="54">
        <v>842.09</v>
      </c>
      <c r="K79" s="54">
        <v>-57450.83</v>
      </c>
      <c r="L79" s="55"/>
    </row>
    <row r="80" spans="1:12" x14ac:dyDescent="0.3">
      <c r="A80" s="24" t="s">
        <v>464</v>
      </c>
      <c r="B80" s="22" t="s">
        <v>341</v>
      </c>
      <c r="C80" s="23"/>
      <c r="D80" s="23"/>
      <c r="E80" s="23"/>
      <c r="F80" s="23"/>
      <c r="G80" s="25" t="s">
        <v>465</v>
      </c>
      <c r="H80" s="54">
        <v>-5711652.8799999999</v>
      </c>
      <c r="I80" s="54">
        <v>0</v>
      </c>
      <c r="J80" s="54">
        <v>18079.88</v>
      </c>
      <c r="K80" s="54">
        <v>-5729732.7599999998</v>
      </c>
      <c r="L80" s="55"/>
    </row>
    <row r="81" spans="1:12" x14ac:dyDescent="0.3">
      <c r="A81" s="24" t="s">
        <v>466</v>
      </c>
      <c r="B81" s="22" t="s">
        <v>341</v>
      </c>
      <c r="C81" s="23"/>
      <c r="D81" s="23"/>
      <c r="E81" s="23"/>
      <c r="F81" s="23"/>
      <c r="G81" s="25" t="s">
        <v>467</v>
      </c>
      <c r="H81" s="54">
        <v>-149529.91</v>
      </c>
      <c r="I81" s="54">
        <v>0</v>
      </c>
      <c r="J81" s="54">
        <v>283.06</v>
      </c>
      <c r="K81" s="54">
        <v>-149812.97</v>
      </c>
      <c r="L81" s="55"/>
    </row>
    <row r="82" spans="1:12" x14ac:dyDescent="0.3">
      <c r="A82" s="24" t="s">
        <v>468</v>
      </c>
      <c r="B82" s="22" t="s">
        <v>341</v>
      </c>
      <c r="C82" s="23"/>
      <c r="D82" s="23"/>
      <c r="E82" s="23"/>
      <c r="F82" s="23"/>
      <c r="G82" s="25" t="s">
        <v>430</v>
      </c>
      <c r="H82" s="54">
        <v>-273905.2</v>
      </c>
      <c r="I82" s="54">
        <v>0</v>
      </c>
      <c r="J82" s="54">
        <v>490.32</v>
      </c>
      <c r="K82" s="54">
        <v>-274395.52000000002</v>
      </c>
      <c r="L82" s="55"/>
    </row>
    <row r="83" spans="1:12" x14ac:dyDescent="0.3">
      <c r="A83" s="24" t="s">
        <v>469</v>
      </c>
      <c r="B83" s="22" t="s">
        <v>341</v>
      </c>
      <c r="C83" s="23"/>
      <c r="D83" s="23"/>
      <c r="E83" s="23"/>
      <c r="F83" s="23"/>
      <c r="G83" s="25" t="s">
        <v>470</v>
      </c>
      <c r="H83" s="54">
        <v>-7118.72</v>
      </c>
      <c r="I83" s="54">
        <v>0</v>
      </c>
      <c r="J83" s="54">
        <v>116.69</v>
      </c>
      <c r="K83" s="54">
        <v>-7235.41</v>
      </c>
      <c r="L83" s="55"/>
    </row>
    <row r="84" spans="1:12" x14ac:dyDescent="0.3">
      <c r="A84" s="26" t="s">
        <v>341</v>
      </c>
      <c r="B84" s="22" t="s">
        <v>341</v>
      </c>
      <c r="C84" s="23"/>
      <c r="D84" s="23"/>
      <c r="E84" s="23"/>
      <c r="F84" s="23"/>
      <c r="G84" s="27" t="s">
        <v>341</v>
      </c>
      <c r="H84" s="53"/>
      <c r="I84" s="53"/>
      <c r="J84" s="53"/>
      <c r="K84" s="53"/>
      <c r="L84" s="53"/>
    </row>
    <row r="85" spans="1:12" x14ac:dyDescent="0.3">
      <c r="A85" s="18" t="s">
        <v>471</v>
      </c>
      <c r="B85" s="22" t="s">
        <v>341</v>
      </c>
      <c r="C85" s="23"/>
      <c r="D85" s="23"/>
      <c r="E85" s="19" t="s">
        <v>472</v>
      </c>
      <c r="F85" s="20"/>
      <c r="G85" s="20"/>
      <c r="H85" s="52">
        <v>189194.31</v>
      </c>
      <c r="I85" s="52">
        <v>0</v>
      </c>
      <c r="J85" s="52">
        <v>0</v>
      </c>
      <c r="K85" s="52">
        <v>189194.31</v>
      </c>
      <c r="L85" s="53"/>
    </row>
    <row r="86" spans="1:12" x14ac:dyDescent="0.3">
      <c r="A86" s="18" t="s">
        <v>473</v>
      </c>
      <c r="B86" s="22" t="s">
        <v>341</v>
      </c>
      <c r="C86" s="23"/>
      <c r="D86" s="23"/>
      <c r="E86" s="23"/>
      <c r="F86" s="19" t="s">
        <v>472</v>
      </c>
      <c r="G86" s="20"/>
      <c r="H86" s="52">
        <v>189194.31</v>
      </c>
      <c r="I86" s="52">
        <v>0</v>
      </c>
      <c r="J86" s="52">
        <v>0</v>
      </c>
      <c r="K86" s="52">
        <v>189194.31</v>
      </c>
      <c r="L86" s="53"/>
    </row>
    <row r="87" spans="1:12" x14ac:dyDescent="0.3">
      <c r="A87" s="24" t="s">
        <v>474</v>
      </c>
      <c r="B87" s="22" t="s">
        <v>341</v>
      </c>
      <c r="C87" s="23"/>
      <c r="D87" s="23"/>
      <c r="E87" s="23"/>
      <c r="F87" s="23"/>
      <c r="G87" s="25" t="s">
        <v>475</v>
      </c>
      <c r="H87" s="54">
        <v>189194.31</v>
      </c>
      <c r="I87" s="54">
        <v>0</v>
      </c>
      <c r="J87" s="54">
        <v>0</v>
      </c>
      <c r="K87" s="54">
        <v>189194.31</v>
      </c>
      <c r="L87" s="55"/>
    </row>
    <row r="88" spans="1:12" x14ac:dyDescent="0.3">
      <c r="A88" s="26" t="s">
        <v>341</v>
      </c>
      <c r="B88" s="22" t="s">
        <v>341</v>
      </c>
      <c r="C88" s="23"/>
      <c r="D88" s="23"/>
      <c r="E88" s="23"/>
      <c r="F88" s="23"/>
      <c r="G88" s="27" t="s">
        <v>341</v>
      </c>
      <c r="H88" s="53"/>
      <c r="I88" s="53"/>
      <c r="J88" s="53"/>
      <c r="K88" s="53"/>
      <c r="L88" s="53"/>
    </row>
    <row r="89" spans="1:12" x14ac:dyDescent="0.3">
      <c r="A89" s="18" t="s">
        <v>476</v>
      </c>
      <c r="B89" s="22" t="s">
        <v>341</v>
      </c>
      <c r="C89" s="23"/>
      <c r="D89" s="23"/>
      <c r="E89" s="19" t="s">
        <v>477</v>
      </c>
      <c r="F89" s="20"/>
      <c r="G89" s="20"/>
      <c r="H89" s="52">
        <v>-173853.16</v>
      </c>
      <c r="I89" s="52">
        <v>0</v>
      </c>
      <c r="J89" s="52">
        <v>849.57</v>
      </c>
      <c r="K89" s="52">
        <v>-174702.73</v>
      </c>
      <c r="L89" s="53"/>
    </row>
    <row r="90" spans="1:12" x14ac:dyDescent="0.3">
      <c r="A90" s="18" t="s">
        <v>478</v>
      </c>
      <c r="B90" s="22" t="s">
        <v>341</v>
      </c>
      <c r="C90" s="23"/>
      <c r="D90" s="23"/>
      <c r="E90" s="23"/>
      <c r="F90" s="19" t="s">
        <v>479</v>
      </c>
      <c r="G90" s="20"/>
      <c r="H90" s="52">
        <v>-173853.16</v>
      </c>
      <c r="I90" s="52">
        <v>0</v>
      </c>
      <c r="J90" s="52">
        <v>849.57</v>
      </c>
      <c r="K90" s="52">
        <v>-174702.73</v>
      </c>
      <c r="L90" s="53"/>
    </row>
    <row r="91" spans="1:12" x14ac:dyDescent="0.3">
      <c r="A91" s="24" t="s">
        <v>480</v>
      </c>
      <c r="B91" s="22" t="s">
        <v>341</v>
      </c>
      <c r="C91" s="23"/>
      <c r="D91" s="23"/>
      <c r="E91" s="23"/>
      <c r="F91" s="23"/>
      <c r="G91" s="25" t="s">
        <v>481</v>
      </c>
      <c r="H91" s="54">
        <v>-173853.16</v>
      </c>
      <c r="I91" s="54">
        <v>0</v>
      </c>
      <c r="J91" s="54">
        <v>849.57</v>
      </c>
      <c r="K91" s="54">
        <v>-174702.73</v>
      </c>
      <c r="L91" s="55"/>
    </row>
    <row r="92" spans="1:12" x14ac:dyDescent="0.3">
      <c r="A92" s="18" t="s">
        <v>341</v>
      </c>
      <c r="B92" s="22" t="s">
        <v>341</v>
      </c>
      <c r="C92" s="23"/>
      <c r="D92" s="23"/>
      <c r="E92" s="19" t="s">
        <v>341</v>
      </c>
      <c r="F92" s="20"/>
      <c r="G92" s="20"/>
      <c r="H92" s="56"/>
      <c r="I92" s="56"/>
      <c r="J92" s="56"/>
      <c r="K92" s="56"/>
      <c r="L92" s="53"/>
    </row>
    <row r="93" spans="1:12" x14ac:dyDescent="0.3">
      <c r="A93" s="18" t="s">
        <v>56</v>
      </c>
      <c r="B93" s="19" t="s">
        <v>482</v>
      </c>
      <c r="C93" s="20"/>
      <c r="D93" s="20"/>
      <c r="E93" s="20"/>
      <c r="F93" s="20"/>
      <c r="G93" s="20"/>
      <c r="H93" s="52">
        <v>15477158.560000001</v>
      </c>
      <c r="I93" s="52">
        <v>6333448.8300000001</v>
      </c>
      <c r="J93" s="52">
        <v>4078274.16</v>
      </c>
      <c r="K93" s="52">
        <v>13221983.890000001</v>
      </c>
      <c r="L93" s="53"/>
    </row>
    <row r="94" spans="1:12" x14ac:dyDescent="0.3">
      <c r="A94" s="18" t="s">
        <v>483</v>
      </c>
      <c r="B94" s="21" t="s">
        <v>341</v>
      </c>
      <c r="C94" s="19" t="s">
        <v>484</v>
      </c>
      <c r="D94" s="20"/>
      <c r="E94" s="20"/>
      <c r="F94" s="20"/>
      <c r="G94" s="20"/>
      <c r="H94" s="52">
        <v>13804272.439999999</v>
      </c>
      <c r="I94" s="52">
        <v>6223404.6500000004</v>
      </c>
      <c r="J94" s="52">
        <v>4028242.64</v>
      </c>
      <c r="K94" s="52">
        <v>11609110.43</v>
      </c>
      <c r="L94" s="53"/>
    </row>
    <row r="95" spans="1:12" x14ac:dyDescent="0.3">
      <c r="A95" s="18" t="s">
        <v>485</v>
      </c>
      <c r="B95" s="22" t="s">
        <v>341</v>
      </c>
      <c r="C95" s="23"/>
      <c r="D95" s="19" t="s">
        <v>486</v>
      </c>
      <c r="E95" s="20"/>
      <c r="F95" s="20"/>
      <c r="G95" s="20"/>
      <c r="H95" s="52">
        <v>2856425.85</v>
      </c>
      <c r="I95" s="52">
        <v>4065461.02</v>
      </c>
      <c r="J95" s="52">
        <v>4028242.64</v>
      </c>
      <c r="K95" s="52">
        <v>2819207.47</v>
      </c>
      <c r="L95" s="53"/>
    </row>
    <row r="96" spans="1:12" x14ac:dyDescent="0.3">
      <c r="A96" s="18" t="s">
        <v>487</v>
      </c>
      <c r="B96" s="22" t="s">
        <v>341</v>
      </c>
      <c r="C96" s="23"/>
      <c r="D96" s="23"/>
      <c r="E96" s="19" t="s">
        <v>488</v>
      </c>
      <c r="F96" s="20"/>
      <c r="G96" s="20"/>
      <c r="H96" s="52">
        <v>1676384.93</v>
      </c>
      <c r="I96" s="52">
        <v>2847140.86</v>
      </c>
      <c r="J96" s="52">
        <v>2965769.9</v>
      </c>
      <c r="K96" s="52">
        <v>1795013.97</v>
      </c>
      <c r="L96" s="53"/>
    </row>
    <row r="97" spans="1:12" x14ac:dyDescent="0.3">
      <c r="A97" s="18" t="s">
        <v>489</v>
      </c>
      <c r="B97" s="22" t="s">
        <v>341</v>
      </c>
      <c r="C97" s="23"/>
      <c r="D97" s="23"/>
      <c r="E97" s="23"/>
      <c r="F97" s="19" t="s">
        <v>488</v>
      </c>
      <c r="G97" s="20"/>
      <c r="H97" s="52">
        <v>1676384.93</v>
      </c>
      <c r="I97" s="52">
        <v>2847140.86</v>
      </c>
      <c r="J97" s="52">
        <v>2965769.9</v>
      </c>
      <c r="K97" s="52">
        <v>1795013.97</v>
      </c>
      <c r="L97" s="53"/>
    </row>
    <row r="98" spans="1:12" x14ac:dyDescent="0.3">
      <c r="A98" s="24" t="s">
        <v>490</v>
      </c>
      <c r="B98" s="22" t="s">
        <v>341</v>
      </c>
      <c r="C98" s="23"/>
      <c r="D98" s="23"/>
      <c r="E98" s="23"/>
      <c r="F98" s="23"/>
      <c r="G98" s="25" t="s">
        <v>491</v>
      </c>
      <c r="H98" s="54">
        <v>0</v>
      </c>
      <c r="I98" s="54">
        <v>985412.49</v>
      </c>
      <c r="J98" s="54">
        <v>986746.97</v>
      </c>
      <c r="K98" s="54">
        <v>1334.48</v>
      </c>
      <c r="L98" s="55"/>
    </row>
    <row r="99" spans="1:12" x14ac:dyDescent="0.3">
      <c r="A99" s="24" t="s">
        <v>492</v>
      </c>
      <c r="B99" s="22" t="s">
        <v>341</v>
      </c>
      <c r="C99" s="23"/>
      <c r="D99" s="23"/>
      <c r="E99" s="23"/>
      <c r="F99" s="23"/>
      <c r="G99" s="25" t="s">
        <v>493</v>
      </c>
      <c r="H99" s="54">
        <v>1674007.9</v>
      </c>
      <c r="I99" s="54">
        <v>1674007.9</v>
      </c>
      <c r="J99" s="54">
        <v>1527977.38</v>
      </c>
      <c r="K99" s="54">
        <v>1527977.38</v>
      </c>
      <c r="L99" s="55"/>
    </row>
    <row r="100" spans="1:12" x14ac:dyDescent="0.3">
      <c r="A100" s="24" t="s">
        <v>494</v>
      </c>
      <c r="B100" s="22" t="s">
        <v>341</v>
      </c>
      <c r="C100" s="23"/>
      <c r="D100" s="23"/>
      <c r="E100" s="23"/>
      <c r="F100" s="23"/>
      <c r="G100" s="25" t="s">
        <v>495</v>
      </c>
      <c r="H100" s="54">
        <v>0</v>
      </c>
      <c r="I100" s="54">
        <v>0</v>
      </c>
      <c r="J100" s="54">
        <v>82545.86</v>
      </c>
      <c r="K100" s="54">
        <v>82545.86</v>
      </c>
      <c r="L100" s="55"/>
    </row>
    <row r="101" spans="1:12" x14ac:dyDescent="0.3">
      <c r="A101" s="24" t="s">
        <v>496</v>
      </c>
      <c r="B101" s="22" t="s">
        <v>341</v>
      </c>
      <c r="C101" s="23"/>
      <c r="D101" s="23"/>
      <c r="E101" s="23"/>
      <c r="F101" s="23"/>
      <c r="G101" s="25" t="s">
        <v>497</v>
      </c>
      <c r="H101" s="54">
        <v>0</v>
      </c>
      <c r="I101" s="54">
        <v>3770.38</v>
      </c>
      <c r="J101" s="54">
        <v>3770.38</v>
      </c>
      <c r="K101" s="54">
        <v>0</v>
      </c>
      <c r="L101" s="55"/>
    </row>
    <row r="102" spans="1:12" x14ac:dyDescent="0.3">
      <c r="A102" s="24" t="s">
        <v>500</v>
      </c>
      <c r="B102" s="22" t="s">
        <v>341</v>
      </c>
      <c r="C102" s="23"/>
      <c r="D102" s="23"/>
      <c r="E102" s="23"/>
      <c r="F102" s="23"/>
      <c r="G102" s="25" t="s">
        <v>501</v>
      </c>
      <c r="H102" s="54">
        <v>2377.0300000000002</v>
      </c>
      <c r="I102" s="54">
        <v>183950.09</v>
      </c>
      <c r="J102" s="54">
        <v>364729.31</v>
      </c>
      <c r="K102" s="54">
        <v>183156.25</v>
      </c>
      <c r="L102" s="55"/>
    </row>
    <row r="103" spans="1:12" x14ac:dyDescent="0.3">
      <c r="A103" s="26" t="s">
        <v>341</v>
      </c>
      <c r="B103" s="22" t="s">
        <v>341</v>
      </c>
      <c r="C103" s="23"/>
      <c r="D103" s="23"/>
      <c r="E103" s="23"/>
      <c r="F103" s="23"/>
      <c r="G103" s="27" t="s">
        <v>341</v>
      </c>
      <c r="H103" s="53"/>
      <c r="I103" s="53"/>
      <c r="J103" s="53"/>
      <c r="K103" s="53"/>
      <c r="L103" s="53"/>
    </row>
    <row r="104" spans="1:12" x14ac:dyDescent="0.3">
      <c r="A104" s="18" t="s">
        <v>502</v>
      </c>
      <c r="B104" s="22" t="s">
        <v>341</v>
      </c>
      <c r="C104" s="23"/>
      <c r="D104" s="23"/>
      <c r="E104" s="19" t="s">
        <v>503</v>
      </c>
      <c r="F104" s="20"/>
      <c r="G104" s="20"/>
      <c r="H104" s="52">
        <v>618730.57999999996</v>
      </c>
      <c r="I104" s="52">
        <v>620690.26</v>
      </c>
      <c r="J104" s="52">
        <v>399222.08</v>
      </c>
      <c r="K104" s="52">
        <v>397262.4</v>
      </c>
      <c r="L104" s="53"/>
    </row>
    <row r="105" spans="1:12" x14ac:dyDescent="0.3">
      <c r="A105" s="18" t="s">
        <v>504</v>
      </c>
      <c r="B105" s="22" t="s">
        <v>341</v>
      </c>
      <c r="C105" s="23"/>
      <c r="D105" s="23"/>
      <c r="E105" s="23"/>
      <c r="F105" s="19" t="s">
        <v>503</v>
      </c>
      <c r="G105" s="20"/>
      <c r="H105" s="52">
        <v>618730.57999999996</v>
      </c>
      <c r="I105" s="52">
        <v>620690.26</v>
      </c>
      <c r="J105" s="52">
        <v>399222.08</v>
      </c>
      <c r="K105" s="52">
        <v>397262.4</v>
      </c>
      <c r="L105" s="53"/>
    </row>
    <row r="106" spans="1:12" x14ac:dyDescent="0.3">
      <c r="A106" s="24" t="s">
        <v>505</v>
      </c>
      <c r="B106" s="22" t="s">
        <v>341</v>
      </c>
      <c r="C106" s="23"/>
      <c r="D106" s="23"/>
      <c r="E106" s="23"/>
      <c r="F106" s="23"/>
      <c r="G106" s="25" t="s">
        <v>506</v>
      </c>
      <c r="H106" s="54">
        <v>457788.31</v>
      </c>
      <c r="I106" s="54">
        <v>459747.99</v>
      </c>
      <c r="J106" s="54">
        <v>320073.49</v>
      </c>
      <c r="K106" s="54">
        <v>318113.81</v>
      </c>
      <c r="L106" s="55"/>
    </row>
    <row r="107" spans="1:12" x14ac:dyDescent="0.3">
      <c r="A107" s="24" t="s">
        <v>507</v>
      </c>
      <c r="B107" s="22" t="s">
        <v>341</v>
      </c>
      <c r="C107" s="23"/>
      <c r="D107" s="23"/>
      <c r="E107" s="23"/>
      <c r="F107" s="23"/>
      <c r="G107" s="25" t="s">
        <v>508</v>
      </c>
      <c r="H107" s="54">
        <v>136207.57999999999</v>
      </c>
      <c r="I107" s="54">
        <v>136207.57999999999</v>
      </c>
      <c r="J107" s="54">
        <v>69714.460000000006</v>
      </c>
      <c r="K107" s="54">
        <v>69714.460000000006</v>
      </c>
      <c r="L107" s="55"/>
    </row>
    <row r="108" spans="1:12" x14ac:dyDescent="0.3">
      <c r="A108" s="24" t="s">
        <v>509</v>
      </c>
      <c r="B108" s="22" t="s">
        <v>341</v>
      </c>
      <c r="C108" s="23"/>
      <c r="D108" s="23"/>
      <c r="E108" s="23"/>
      <c r="F108" s="23"/>
      <c r="G108" s="25" t="s">
        <v>510</v>
      </c>
      <c r="H108" s="54">
        <v>21934.69</v>
      </c>
      <c r="I108" s="54">
        <v>21934.69</v>
      </c>
      <c r="J108" s="54">
        <v>9434.1299999999992</v>
      </c>
      <c r="K108" s="54">
        <v>9434.1299999999992</v>
      </c>
      <c r="L108" s="55"/>
    </row>
    <row r="109" spans="1:12" x14ac:dyDescent="0.3">
      <c r="A109" s="24" t="s">
        <v>511</v>
      </c>
      <c r="B109" s="22" t="s">
        <v>341</v>
      </c>
      <c r="C109" s="23"/>
      <c r="D109" s="23"/>
      <c r="E109" s="23"/>
      <c r="F109" s="23"/>
      <c r="G109" s="25" t="s">
        <v>512</v>
      </c>
      <c r="H109" s="54">
        <v>2800</v>
      </c>
      <c r="I109" s="54">
        <v>2800</v>
      </c>
      <c r="J109" s="54">
        <v>0</v>
      </c>
      <c r="K109" s="54">
        <v>0</v>
      </c>
      <c r="L109" s="55"/>
    </row>
    <row r="110" spans="1:12" x14ac:dyDescent="0.3">
      <c r="A110" s="26" t="s">
        <v>341</v>
      </c>
      <c r="B110" s="22" t="s">
        <v>341</v>
      </c>
      <c r="C110" s="23"/>
      <c r="D110" s="23"/>
      <c r="E110" s="23"/>
      <c r="F110" s="23"/>
      <c r="G110" s="27" t="s">
        <v>341</v>
      </c>
      <c r="H110" s="53"/>
      <c r="I110" s="53"/>
      <c r="J110" s="53"/>
      <c r="K110" s="53"/>
      <c r="L110" s="53"/>
    </row>
    <row r="111" spans="1:12" x14ac:dyDescent="0.3">
      <c r="A111" s="18" t="s">
        <v>513</v>
      </c>
      <c r="B111" s="22" t="s">
        <v>341</v>
      </c>
      <c r="C111" s="23"/>
      <c r="D111" s="23"/>
      <c r="E111" s="19" t="s">
        <v>514</v>
      </c>
      <c r="F111" s="20"/>
      <c r="G111" s="20"/>
      <c r="H111" s="52">
        <v>451029.07</v>
      </c>
      <c r="I111" s="52">
        <v>204878.63</v>
      </c>
      <c r="J111" s="52">
        <v>96265.95</v>
      </c>
      <c r="K111" s="52">
        <v>342416.39</v>
      </c>
      <c r="L111" s="53"/>
    </row>
    <row r="112" spans="1:12" x14ac:dyDescent="0.3">
      <c r="A112" s="18" t="s">
        <v>515</v>
      </c>
      <c r="B112" s="22" t="s">
        <v>341</v>
      </c>
      <c r="C112" s="23"/>
      <c r="D112" s="23"/>
      <c r="E112" s="23"/>
      <c r="F112" s="19" t="s">
        <v>514</v>
      </c>
      <c r="G112" s="20"/>
      <c r="H112" s="52">
        <v>192305.37</v>
      </c>
      <c r="I112" s="52">
        <v>204878.63</v>
      </c>
      <c r="J112" s="52">
        <v>96265.95</v>
      </c>
      <c r="K112" s="52">
        <v>83692.69</v>
      </c>
      <c r="L112" s="53"/>
    </row>
    <row r="113" spans="1:12" x14ac:dyDescent="0.3">
      <c r="A113" s="24" t="s">
        <v>516</v>
      </c>
      <c r="B113" s="22" t="s">
        <v>341</v>
      </c>
      <c r="C113" s="23"/>
      <c r="D113" s="23"/>
      <c r="E113" s="23"/>
      <c r="F113" s="23"/>
      <c r="G113" s="25" t="s">
        <v>517</v>
      </c>
      <c r="H113" s="54">
        <v>118428</v>
      </c>
      <c r="I113" s="54">
        <v>131176.57999999999</v>
      </c>
      <c r="J113" s="54">
        <v>35683.279999999999</v>
      </c>
      <c r="K113" s="54">
        <v>22934.7</v>
      </c>
      <c r="L113" s="55"/>
    </row>
    <row r="114" spans="1:12" x14ac:dyDescent="0.3">
      <c r="A114" s="24" t="s">
        <v>520</v>
      </c>
      <c r="B114" s="22" t="s">
        <v>341</v>
      </c>
      <c r="C114" s="23"/>
      <c r="D114" s="23"/>
      <c r="E114" s="23"/>
      <c r="F114" s="23"/>
      <c r="G114" s="25" t="s">
        <v>521</v>
      </c>
      <c r="H114" s="54">
        <v>2956.59</v>
      </c>
      <c r="I114" s="54">
        <v>2956.62</v>
      </c>
      <c r="J114" s="54">
        <v>3297.88</v>
      </c>
      <c r="K114" s="54">
        <v>3297.85</v>
      </c>
      <c r="L114" s="55"/>
    </row>
    <row r="115" spans="1:12" x14ac:dyDescent="0.3">
      <c r="A115" s="24" t="s">
        <v>522</v>
      </c>
      <c r="B115" s="22" t="s">
        <v>341</v>
      </c>
      <c r="C115" s="23"/>
      <c r="D115" s="23"/>
      <c r="E115" s="23"/>
      <c r="F115" s="23"/>
      <c r="G115" s="25" t="s">
        <v>523</v>
      </c>
      <c r="H115" s="54">
        <v>21845.05</v>
      </c>
      <c r="I115" s="54">
        <v>21669.68</v>
      </c>
      <c r="J115" s="54">
        <v>14983.76</v>
      </c>
      <c r="K115" s="54">
        <v>15159.13</v>
      </c>
      <c r="L115" s="55"/>
    </row>
    <row r="116" spans="1:12" x14ac:dyDescent="0.3">
      <c r="A116" s="24" t="s">
        <v>524</v>
      </c>
      <c r="B116" s="22" t="s">
        <v>341</v>
      </c>
      <c r="C116" s="23"/>
      <c r="D116" s="23"/>
      <c r="E116" s="23"/>
      <c r="F116" s="23"/>
      <c r="G116" s="25" t="s">
        <v>525</v>
      </c>
      <c r="H116" s="54">
        <v>40822.699999999997</v>
      </c>
      <c r="I116" s="54">
        <v>40822.720000000001</v>
      </c>
      <c r="J116" s="54">
        <v>34388.01</v>
      </c>
      <c r="K116" s="54">
        <v>34387.99</v>
      </c>
      <c r="L116" s="55"/>
    </row>
    <row r="117" spans="1:12" x14ac:dyDescent="0.3">
      <c r="A117" s="24" t="s">
        <v>526</v>
      </c>
      <c r="B117" s="22" t="s">
        <v>341</v>
      </c>
      <c r="C117" s="23"/>
      <c r="D117" s="23"/>
      <c r="E117" s="23"/>
      <c r="F117" s="23"/>
      <c r="G117" s="25" t="s">
        <v>527</v>
      </c>
      <c r="H117" s="54">
        <v>6247.74</v>
      </c>
      <c r="I117" s="54">
        <v>6247.74</v>
      </c>
      <c r="J117" s="54">
        <v>6080.95</v>
      </c>
      <c r="K117" s="54">
        <v>6080.95</v>
      </c>
      <c r="L117" s="55"/>
    </row>
    <row r="118" spans="1:12" x14ac:dyDescent="0.3">
      <c r="A118" s="24" t="s">
        <v>528</v>
      </c>
      <c r="B118" s="22" t="s">
        <v>341</v>
      </c>
      <c r="C118" s="23"/>
      <c r="D118" s="23"/>
      <c r="E118" s="23"/>
      <c r="F118" s="23"/>
      <c r="G118" s="25" t="s">
        <v>529</v>
      </c>
      <c r="H118" s="54">
        <v>420</v>
      </c>
      <c r="I118" s="54">
        <v>420</v>
      </c>
      <c r="J118" s="54">
        <v>0</v>
      </c>
      <c r="K118" s="54">
        <v>0</v>
      </c>
      <c r="L118" s="55"/>
    </row>
    <row r="119" spans="1:12" x14ac:dyDescent="0.3">
      <c r="A119" s="24" t="s">
        <v>530</v>
      </c>
      <c r="B119" s="22" t="s">
        <v>341</v>
      </c>
      <c r="C119" s="23"/>
      <c r="D119" s="23"/>
      <c r="E119" s="23"/>
      <c r="F119" s="23"/>
      <c r="G119" s="25" t="s">
        <v>531</v>
      </c>
      <c r="H119" s="54">
        <v>1585.29</v>
      </c>
      <c r="I119" s="54">
        <v>1585.29</v>
      </c>
      <c r="J119" s="54">
        <v>1832.07</v>
      </c>
      <c r="K119" s="54">
        <v>1832.07</v>
      </c>
      <c r="L119" s="55"/>
    </row>
    <row r="120" spans="1:12" x14ac:dyDescent="0.3">
      <c r="A120" s="26" t="s">
        <v>341</v>
      </c>
      <c r="B120" s="22" t="s">
        <v>341</v>
      </c>
      <c r="C120" s="23"/>
      <c r="D120" s="23"/>
      <c r="E120" s="23"/>
      <c r="F120" s="23"/>
      <c r="G120" s="27" t="s">
        <v>341</v>
      </c>
      <c r="H120" s="53"/>
      <c r="I120" s="53"/>
      <c r="J120" s="53"/>
      <c r="K120" s="53"/>
      <c r="L120" s="53"/>
    </row>
    <row r="121" spans="1:12" x14ac:dyDescent="0.3">
      <c r="A121" s="18" t="s">
        <v>532</v>
      </c>
      <c r="B121" s="22" t="s">
        <v>341</v>
      </c>
      <c r="C121" s="23"/>
      <c r="D121" s="23"/>
      <c r="E121" s="23"/>
      <c r="F121" s="19" t="s">
        <v>533</v>
      </c>
      <c r="G121" s="20"/>
      <c r="H121" s="52">
        <v>258723.7</v>
      </c>
      <c r="I121" s="52">
        <v>0</v>
      </c>
      <c r="J121" s="52">
        <v>0</v>
      </c>
      <c r="K121" s="52">
        <v>258723.7</v>
      </c>
      <c r="L121" s="53"/>
    </row>
    <row r="122" spans="1:12" x14ac:dyDescent="0.3">
      <c r="A122" s="24" t="s">
        <v>534</v>
      </c>
      <c r="B122" s="22" t="s">
        <v>341</v>
      </c>
      <c r="C122" s="23"/>
      <c r="D122" s="23"/>
      <c r="E122" s="23"/>
      <c r="F122" s="23"/>
      <c r="G122" s="25" t="s">
        <v>535</v>
      </c>
      <c r="H122" s="54">
        <v>258723.7</v>
      </c>
      <c r="I122" s="54">
        <v>0</v>
      </c>
      <c r="J122" s="54">
        <v>0</v>
      </c>
      <c r="K122" s="54">
        <v>258723.7</v>
      </c>
      <c r="L122" s="55"/>
    </row>
    <row r="123" spans="1:12" x14ac:dyDescent="0.3">
      <c r="A123" s="26" t="s">
        <v>341</v>
      </c>
      <c r="B123" s="22" t="s">
        <v>341</v>
      </c>
      <c r="C123" s="23"/>
      <c r="D123" s="23"/>
      <c r="E123" s="23"/>
      <c r="F123" s="23"/>
      <c r="G123" s="27" t="s">
        <v>341</v>
      </c>
      <c r="H123" s="53"/>
      <c r="I123" s="53"/>
      <c r="J123" s="53"/>
      <c r="K123" s="53"/>
      <c r="L123" s="53"/>
    </row>
    <row r="124" spans="1:12" x14ac:dyDescent="0.3">
      <c r="A124" s="18" t="s">
        <v>536</v>
      </c>
      <c r="B124" s="22" t="s">
        <v>341</v>
      </c>
      <c r="C124" s="23"/>
      <c r="D124" s="23"/>
      <c r="E124" s="19" t="s">
        <v>537</v>
      </c>
      <c r="F124" s="20"/>
      <c r="G124" s="20"/>
      <c r="H124" s="52">
        <v>110281.27</v>
      </c>
      <c r="I124" s="52">
        <v>392751.27</v>
      </c>
      <c r="J124" s="52">
        <v>566984.71</v>
      </c>
      <c r="K124" s="52">
        <v>284514.71000000002</v>
      </c>
      <c r="L124" s="53"/>
    </row>
    <row r="125" spans="1:12" x14ac:dyDescent="0.3">
      <c r="A125" s="18" t="s">
        <v>538</v>
      </c>
      <c r="B125" s="22" t="s">
        <v>341</v>
      </c>
      <c r="C125" s="23"/>
      <c r="D125" s="23"/>
      <c r="E125" s="23"/>
      <c r="F125" s="19" t="s">
        <v>537</v>
      </c>
      <c r="G125" s="20"/>
      <c r="H125" s="52">
        <v>110281.27</v>
      </c>
      <c r="I125" s="52">
        <v>392751.27</v>
      </c>
      <c r="J125" s="52">
        <v>566984.71</v>
      </c>
      <c r="K125" s="52">
        <v>284514.71000000002</v>
      </c>
      <c r="L125" s="53"/>
    </row>
    <row r="126" spans="1:12" x14ac:dyDescent="0.3">
      <c r="A126" s="24" t="s">
        <v>539</v>
      </c>
      <c r="B126" s="22" t="s">
        <v>341</v>
      </c>
      <c r="C126" s="23"/>
      <c r="D126" s="23"/>
      <c r="E126" s="23"/>
      <c r="F126" s="23"/>
      <c r="G126" s="25" t="s">
        <v>540</v>
      </c>
      <c r="H126" s="54">
        <v>110281.27</v>
      </c>
      <c r="I126" s="54">
        <v>392751.27</v>
      </c>
      <c r="J126" s="54">
        <v>566984.71</v>
      </c>
      <c r="K126" s="54">
        <v>284514.71000000002</v>
      </c>
      <c r="L126" s="55"/>
    </row>
    <row r="127" spans="1:12" x14ac:dyDescent="0.3">
      <c r="A127" s="26" t="s">
        <v>341</v>
      </c>
      <c r="B127" s="22" t="s">
        <v>341</v>
      </c>
      <c r="C127" s="23"/>
      <c r="D127" s="23"/>
      <c r="E127" s="23"/>
      <c r="F127" s="23"/>
      <c r="G127" s="27" t="s">
        <v>341</v>
      </c>
      <c r="H127" s="53"/>
      <c r="I127" s="53"/>
      <c r="J127" s="53"/>
      <c r="K127" s="53"/>
      <c r="L127" s="53"/>
    </row>
    <row r="128" spans="1:12" x14ac:dyDescent="0.3">
      <c r="A128" s="18" t="s">
        <v>541</v>
      </c>
      <c r="B128" s="22" t="s">
        <v>341</v>
      </c>
      <c r="C128" s="23"/>
      <c r="D128" s="19" t="s">
        <v>542</v>
      </c>
      <c r="E128" s="20"/>
      <c r="F128" s="20"/>
      <c r="G128" s="20"/>
      <c r="H128" s="52">
        <v>10947846.59</v>
      </c>
      <c r="I128" s="52">
        <v>2157943.63</v>
      </c>
      <c r="J128" s="52">
        <v>0</v>
      </c>
      <c r="K128" s="52">
        <v>8789902.9600000009</v>
      </c>
      <c r="L128" s="53"/>
    </row>
    <row r="129" spans="1:12" x14ac:dyDescent="0.3">
      <c r="A129" s="18" t="s">
        <v>543</v>
      </c>
      <c r="B129" s="22" t="s">
        <v>341</v>
      </c>
      <c r="C129" s="23"/>
      <c r="D129" s="23"/>
      <c r="E129" s="19" t="s">
        <v>542</v>
      </c>
      <c r="F129" s="20"/>
      <c r="G129" s="20"/>
      <c r="H129" s="52">
        <v>10947846.59</v>
      </c>
      <c r="I129" s="52">
        <v>2157943.63</v>
      </c>
      <c r="J129" s="52">
        <v>0</v>
      </c>
      <c r="K129" s="52">
        <v>8789902.9600000009</v>
      </c>
      <c r="L129" s="53"/>
    </row>
    <row r="130" spans="1:12" x14ac:dyDescent="0.3">
      <c r="A130" s="18" t="s">
        <v>544</v>
      </c>
      <c r="B130" s="22" t="s">
        <v>341</v>
      </c>
      <c r="C130" s="23"/>
      <c r="D130" s="23"/>
      <c r="E130" s="23"/>
      <c r="F130" s="19" t="s">
        <v>542</v>
      </c>
      <c r="G130" s="20"/>
      <c r="H130" s="52">
        <v>10947846.59</v>
      </c>
      <c r="I130" s="52">
        <v>2157943.63</v>
      </c>
      <c r="J130" s="52">
        <v>0</v>
      </c>
      <c r="K130" s="52">
        <v>8789902.9600000009</v>
      </c>
      <c r="L130" s="53"/>
    </row>
    <row r="131" spans="1:12" x14ac:dyDescent="0.3">
      <c r="A131" s="24" t="s">
        <v>545</v>
      </c>
      <c r="B131" s="22" t="s">
        <v>341</v>
      </c>
      <c r="C131" s="23"/>
      <c r="D131" s="23"/>
      <c r="E131" s="23"/>
      <c r="F131" s="23"/>
      <c r="G131" s="25" t="s">
        <v>546</v>
      </c>
      <c r="H131" s="54">
        <v>10947846.59</v>
      </c>
      <c r="I131" s="54">
        <v>2157943.63</v>
      </c>
      <c r="J131" s="54">
        <v>0</v>
      </c>
      <c r="K131" s="54">
        <v>8789902.9600000009</v>
      </c>
      <c r="L131" s="55"/>
    </row>
    <row r="132" spans="1:12" x14ac:dyDescent="0.3">
      <c r="A132" s="26" t="s">
        <v>341</v>
      </c>
      <c r="B132" s="22" t="s">
        <v>341</v>
      </c>
      <c r="C132" s="23"/>
      <c r="D132" s="23"/>
      <c r="E132" s="23"/>
      <c r="F132" s="23"/>
      <c r="G132" s="27" t="s">
        <v>341</v>
      </c>
      <c r="H132" s="53"/>
      <c r="I132" s="53"/>
      <c r="J132" s="53"/>
      <c r="K132" s="53"/>
      <c r="L132" s="53"/>
    </row>
    <row r="133" spans="1:12" x14ac:dyDescent="0.3">
      <c r="A133" s="18" t="s">
        <v>547</v>
      </c>
      <c r="B133" s="21" t="s">
        <v>341</v>
      </c>
      <c r="C133" s="19" t="s">
        <v>548</v>
      </c>
      <c r="D133" s="20"/>
      <c r="E133" s="20"/>
      <c r="F133" s="20"/>
      <c r="G133" s="20"/>
      <c r="H133" s="52">
        <v>1672886.12</v>
      </c>
      <c r="I133" s="52">
        <v>110044.18</v>
      </c>
      <c r="J133" s="52">
        <v>50031.519999999997</v>
      </c>
      <c r="K133" s="52">
        <v>1612873.46</v>
      </c>
      <c r="L133" s="53"/>
    </row>
    <row r="134" spans="1:12" x14ac:dyDescent="0.3">
      <c r="A134" s="18" t="s">
        <v>549</v>
      </c>
      <c r="B134" s="22" t="s">
        <v>341</v>
      </c>
      <c r="C134" s="23"/>
      <c r="D134" s="19" t="s">
        <v>550</v>
      </c>
      <c r="E134" s="20"/>
      <c r="F134" s="20"/>
      <c r="G134" s="20"/>
      <c r="H134" s="52">
        <v>1672886.12</v>
      </c>
      <c r="I134" s="52">
        <v>110044.18</v>
      </c>
      <c r="J134" s="52">
        <v>50031.519999999997</v>
      </c>
      <c r="K134" s="52">
        <v>1612873.46</v>
      </c>
      <c r="L134" s="53"/>
    </row>
    <row r="135" spans="1:12" x14ac:dyDescent="0.3">
      <c r="A135" s="18" t="s">
        <v>551</v>
      </c>
      <c r="B135" s="22" t="s">
        <v>341</v>
      </c>
      <c r="C135" s="23"/>
      <c r="D135" s="23"/>
      <c r="E135" s="19" t="s">
        <v>552</v>
      </c>
      <c r="F135" s="20"/>
      <c r="G135" s="20"/>
      <c r="H135" s="52">
        <v>1241861.68</v>
      </c>
      <c r="I135" s="52">
        <v>109728.4</v>
      </c>
      <c r="J135" s="52">
        <v>47946.61</v>
      </c>
      <c r="K135" s="52">
        <v>1180079.8899999999</v>
      </c>
      <c r="L135" s="53"/>
    </row>
    <row r="136" spans="1:12" x14ac:dyDescent="0.3">
      <c r="A136" s="18" t="s">
        <v>553</v>
      </c>
      <c r="B136" s="22" t="s">
        <v>341</v>
      </c>
      <c r="C136" s="23"/>
      <c r="D136" s="23"/>
      <c r="E136" s="23"/>
      <c r="F136" s="19" t="s">
        <v>552</v>
      </c>
      <c r="G136" s="20"/>
      <c r="H136" s="52">
        <v>1241861.68</v>
      </c>
      <c r="I136" s="52">
        <v>109728.4</v>
      </c>
      <c r="J136" s="52">
        <v>47946.61</v>
      </c>
      <c r="K136" s="52">
        <v>1180079.8899999999</v>
      </c>
      <c r="L136" s="53"/>
    </row>
    <row r="137" spans="1:12" x14ac:dyDescent="0.3">
      <c r="A137" s="24" t="s">
        <v>554</v>
      </c>
      <c r="B137" s="22" t="s">
        <v>341</v>
      </c>
      <c r="C137" s="23"/>
      <c r="D137" s="23"/>
      <c r="E137" s="23"/>
      <c r="F137" s="23"/>
      <c r="G137" s="25" t="s">
        <v>555</v>
      </c>
      <c r="H137" s="54">
        <v>1132133.28</v>
      </c>
      <c r="I137" s="54">
        <v>0</v>
      </c>
      <c r="J137" s="54">
        <v>47946.61</v>
      </c>
      <c r="K137" s="54">
        <v>1180079.8899999999</v>
      </c>
      <c r="L137" s="55"/>
    </row>
    <row r="138" spans="1:12" x14ac:dyDescent="0.3">
      <c r="A138" s="24" t="s">
        <v>1007</v>
      </c>
      <c r="B138" s="22" t="s">
        <v>341</v>
      </c>
      <c r="C138" s="23"/>
      <c r="D138" s="23"/>
      <c r="E138" s="23"/>
      <c r="F138" s="23"/>
      <c r="G138" s="25" t="s">
        <v>1008</v>
      </c>
      <c r="H138" s="54">
        <v>109728.4</v>
      </c>
      <c r="I138" s="54">
        <v>109728.4</v>
      </c>
      <c r="J138" s="54">
        <v>0</v>
      </c>
      <c r="K138" s="54">
        <v>0</v>
      </c>
      <c r="L138" s="55"/>
    </row>
    <row r="139" spans="1:12" x14ac:dyDescent="0.3">
      <c r="A139" s="26" t="s">
        <v>341</v>
      </c>
      <c r="B139" s="22" t="s">
        <v>341</v>
      </c>
      <c r="C139" s="23"/>
      <c r="D139" s="23"/>
      <c r="E139" s="23"/>
      <c r="F139" s="23"/>
      <c r="G139" s="27" t="s">
        <v>341</v>
      </c>
      <c r="H139" s="53"/>
      <c r="I139" s="53"/>
      <c r="J139" s="53"/>
      <c r="K139" s="53"/>
      <c r="L139" s="53"/>
    </row>
    <row r="140" spans="1:12" x14ac:dyDescent="0.3">
      <c r="A140" s="18" t="s">
        <v>556</v>
      </c>
      <c r="B140" s="22" t="s">
        <v>341</v>
      </c>
      <c r="C140" s="23"/>
      <c r="D140" s="23"/>
      <c r="E140" s="19" t="s">
        <v>557</v>
      </c>
      <c r="F140" s="20"/>
      <c r="G140" s="20"/>
      <c r="H140" s="52">
        <v>14036.51</v>
      </c>
      <c r="I140" s="52">
        <v>315.77999999999997</v>
      </c>
      <c r="J140" s="52">
        <v>0</v>
      </c>
      <c r="K140" s="52">
        <v>13720.73</v>
      </c>
      <c r="L140" s="53"/>
    </row>
    <row r="141" spans="1:12" x14ac:dyDescent="0.3">
      <c r="A141" s="18" t="s">
        <v>558</v>
      </c>
      <c r="B141" s="22" t="s">
        <v>341</v>
      </c>
      <c r="C141" s="23"/>
      <c r="D141" s="23"/>
      <c r="E141" s="23"/>
      <c r="F141" s="19" t="s">
        <v>557</v>
      </c>
      <c r="G141" s="20"/>
      <c r="H141" s="52">
        <v>14036.51</v>
      </c>
      <c r="I141" s="52">
        <v>315.77999999999997</v>
      </c>
      <c r="J141" s="52">
        <v>0</v>
      </c>
      <c r="K141" s="52">
        <v>13720.73</v>
      </c>
      <c r="L141" s="53"/>
    </row>
    <row r="142" spans="1:12" x14ac:dyDescent="0.3">
      <c r="A142" s="24" t="s">
        <v>559</v>
      </c>
      <c r="B142" s="22" t="s">
        <v>341</v>
      </c>
      <c r="C142" s="23"/>
      <c r="D142" s="23"/>
      <c r="E142" s="23"/>
      <c r="F142" s="23"/>
      <c r="G142" s="25" t="s">
        <v>560</v>
      </c>
      <c r="H142" s="54">
        <v>14036.51</v>
      </c>
      <c r="I142" s="54">
        <v>315.77999999999997</v>
      </c>
      <c r="J142" s="54">
        <v>0</v>
      </c>
      <c r="K142" s="54">
        <v>13720.73</v>
      </c>
      <c r="L142" s="55"/>
    </row>
    <row r="143" spans="1:12" x14ac:dyDescent="0.3">
      <c r="A143" s="26" t="s">
        <v>341</v>
      </c>
      <c r="B143" s="22" t="s">
        <v>341</v>
      </c>
      <c r="C143" s="23"/>
      <c r="D143" s="23"/>
      <c r="E143" s="23"/>
      <c r="F143" s="23"/>
      <c r="G143" s="27" t="s">
        <v>341</v>
      </c>
      <c r="H143" s="53"/>
      <c r="I143" s="53"/>
      <c r="J143" s="53"/>
      <c r="K143" s="53"/>
      <c r="L143" s="53"/>
    </row>
    <row r="144" spans="1:12" x14ac:dyDescent="0.3">
      <c r="A144" s="18" t="s">
        <v>561</v>
      </c>
      <c r="B144" s="22" t="s">
        <v>341</v>
      </c>
      <c r="C144" s="23"/>
      <c r="D144" s="23"/>
      <c r="E144" s="19" t="s">
        <v>562</v>
      </c>
      <c r="F144" s="20"/>
      <c r="G144" s="20"/>
      <c r="H144" s="52">
        <v>416987.93</v>
      </c>
      <c r="I144" s="52">
        <v>0</v>
      </c>
      <c r="J144" s="52">
        <v>2084.91</v>
      </c>
      <c r="K144" s="52">
        <v>419072.84</v>
      </c>
      <c r="L144" s="53"/>
    </row>
    <row r="145" spans="1:12" x14ac:dyDescent="0.3">
      <c r="A145" s="18" t="s">
        <v>563</v>
      </c>
      <c r="B145" s="22" t="s">
        <v>341</v>
      </c>
      <c r="C145" s="23"/>
      <c r="D145" s="23"/>
      <c r="E145" s="23"/>
      <c r="F145" s="19" t="s">
        <v>562</v>
      </c>
      <c r="G145" s="20"/>
      <c r="H145" s="52">
        <v>416987.93</v>
      </c>
      <c r="I145" s="52">
        <v>0</v>
      </c>
      <c r="J145" s="52">
        <v>2084.91</v>
      </c>
      <c r="K145" s="52">
        <v>419072.84</v>
      </c>
      <c r="L145" s="53"/>
    </row>
    <row r="146" spans="1:12" x14ac:dyDescent="0.3">
      <c r="A146" s="24" t="s">
        <v>564</v>
      </c>
      <c r="B146" s="22" t="s">
        <v>341</v>
      </c>
      <c r="C146" s="23"/>
      <c r="D146" s="23"/>
      <c r="E146" s="23"/>
      <c r="F146" s="23"/>
      <c r="G146" s="25" t="s">
        <v>565</v>
      </c>
      <c r="H146" s="54">
        <v>104776.07</v>
      </c>
      <c r="I146" s="54">
        <v>0</v>
      </c>
      <c r="J146" s="54">
        <v>523.86</v>
      </c>
      <c r="K146" s="54">
        <v>105299.93</v>
      </c>
      <c r="L146" s="55"/>
    </row>
    <row r="147" spans="1:12" x14ac:dyDescent="0.3">
      <c r="A147" s="24" t="s">
        <v>566</v>
      </c>
      <c r="B147" s="22" t="s">
        <v>341</v>
      </c>
      <c r="C147" s="23"/>
      <c r="D147" s="23"/>
      <c r="E147" s="23"/>
      <c r="F147" s="23"/>
      <c r="G147" s="25" t="s">
        <v>567</v>
      </c>
      <c r="H147" s="54">
        <v>312211.86</v>
      </c>
      <c r="I147" s="54">
        <v>0</v>
      </c>
      <c r="J147" s="54">
        <v>1561.05</v>
      </c>
      <c r="K147" s="54">
        <v>313772.90999999997</v>
      </c>
      <c r="L147" s="55"/>
    </row>
    <row r="148" spans="1:12" x14ac:dyDescent="0.3">
      <c r="A148" s="18" t="s">
        <v>341</v>
      </c>
      <c r="B148" s="22" t="s">
        <v>341</v>
      </c>
      <c r="C148" s="23"/>
      <c r="D148" s="19" t="s">
        <v>341</v>
      </c>
      <c r="E148" s="20"/>
      <c r="F148" s="20"/>
      <c r="G148" s="20"/>
      <c r="H148" s="56"/>
      <c r="I148" s="56"/>
      <c r="J148" s="56"/>
      <c r="K148" s="56"/>
      <c r="L148" s="53"/>
    </row>
    <row r="149" spans="1:12" x14ac:dyDescent="0.3">
      <c r="A149" s="18" t="s">
        <v>60</v>
      </c>
      <c r="B149" s="19" t="s">
        <v>568</v>
      </c>
      <c r="C149" s="20"/>
      <c r="D149" s="20"/>
      <c r="E149" s="20"/>
      <c r="F149" s="20"/>
      <c r="G149" s="20"/>
      <c r="H149" s="52">
        <v>0</v>
      </c>
      <c r="I149" s="52">
        <v>3912813.24</v>
      </c>
      <c r="J149" s="52">
        <v>1752462.32</v>
      </c>
      <c r="K149" s="52">
        <v>2160350.92</v>
      </c>
      <c r="L149" s="53"/>
    </row>
    <row r="150" spans="1:12" x14ac:dyDescent="0.3">
      <c r="A150" s="18" t="s">
        <v>569</v>
      </c>
      <c r="B150" s="21" t="s">
        <v>341</v>
      </c>
      <c r="C150" s="19" t="s">
        <v>570</v>
      </c>
      <c r="D150" s="20"/>
      <c r="E150" s="20"/>
      <c r="F150" s="20"/>
      <c r="G150" s="20"/>
      <c r="H150" s="52">
        <v>0</v>
      </c>
      <c r="I150" s="52">
        <v>3653044.11</v>
      </c>
      <c r="J150" s="52">
        <v>1749548.76</v>
      </c>
      <c r="K150" s="52">
        <v>1903495.35</v>
      </c>
      <c r="L150" s="53"/>
    </row>
    <row r="151" spans="1:12" x14ac:dyDescent="0.3">
      <c r="A151" s="18" t="s">
        <v>571</v>
      </c>
      <c r="B151" s="22" t="s">
        <v>341</v>
      </c>
      <c r="C151" s="23"/>
      <c r="D151" s="19" t="s">
        <v>572</v>
      </c>
      <c r="E151" s="20"/>
      <c r="F151" s="20"/>
      <c r="G151" s="20"/>
      <c r="H151" s="52">
        <v>0</v>
      </c>
      <c r="I151" s="52">
        <v>3316950.56</v>
      </c>
      <c r="J151" s="52">
        <v>1749548.75</v>
      </c>
      <c r="K151" s="52">
        <v>1567401.81</v>
      </c>
      <c r="L151" s="53"/>
    </row>
    <row r="152" spans="1:12" x14ac:dyDescent="0.3">
      <c r="A152" s="18" t="s">
        <v>604</v>
      </c>
      <c r="B152" s="22" t="s">
        <v>341</v>
      </c>
      <c r="C152" s="23"/>
      <c r="D152" s="23"/>
      <c r="E152" s="19" t="s">
        <v>605</v>
      </c>
      <c r="F152" s="20"/>
      <c r="G152" s="20"/>
      <c r="H152" s="52">
        <v>0</v>
      </c>
      <c r="I152" s="52">
        <v>3264011.09</v>
      </c>
      <c r="J152" s="52">
        <v>1729465.79</v>
      </c>
      <c r="K152" s="52">
        <v>1534545.3</v>
      </c>
      <c r="L152" s="53"/>
    </row>
    <row r="153" spans="1:12" x14ac:dyDescent="0.3">
      <c r="A153" s="18" t="s">
        <v>606</v>
      </c>
      <c r="B153" s="22" t="s">
        <v>341</v>
      </c>
      <c r="C153" s="23"/>
      <c r="D153" s="23"/>
      <c r="E153" s="23"/>
      <c r="F153" s="19" t="s">
        <v>576</v>
      </c>
      <c r="G153" s="20"/>
      <c r="H153" s="52">
        <v>0</v>
      </c>
      <c r="I153" s="52">
        <v>499943.72</v>
      </c>
      <c r="J153" s="52">
        <v>257955.01</v>
      </c>
      <c r="K153" s="52">
        <v>241988.71</v>
      </c>
      <c r="L153" s="53"/>
    </row>
    <row r="154" spans="1:12" x14ac:dyDescent="0.3">
      <c r="A154" s="24" t="s">
        <v>607</v>
      </c>
      <c r="B154" s="22" t="s">
        <v>341</v>
      </c>
      <c r="C154" s="23"/>
      <c r="D154" s="23"/>
      <c r="E154" s="23"/>
      <c r="F154" s="23"/>
      <c r="G154" s="25" t="s">
        <v>578</v>
      </c>
      <c r="H154" s="54">
        <v>0</v>
      </c>
      <c r="I154" s="54">
        <v>121896.1</v>
      </c>
      <c r="J154" s="54">
        <v>65.099999999999994</v>
      </c>
      <c r="K154" s="54">
        <v>121831</v>
      </c>
      <c r="L154" s="55"/>
    </row>
    <row r="155" spans="1:12" x14ac:dyDescent="0.3">
      <c r="A155" s="24" t="s">
        <v>608</v>
      </c>
      <c r="B155" s="22" t="s">
        <v>341</v>
      </c>
      <c r="C155" s="23"/>
      <c r="D155" s="23"/>
      <c r="E155" s="23"/>
      <c r="F155" s="23"/>
      <c r="G155" s="25" t="s">
        <v>580</v>
      </c>
      <c r="H155" s="54">
        <v>0</v>
      </c>
      <c r="I155" s="54">
        <v>265728</v>
      </c>
      <c r="J155" s="54">
        <v>248110.33</v>
      </c>
      <c r="K155" s="54">
        <v>17617.669999999998</v>
      </c>
      <c r="L155" s="55"/>
    </row>
    <row r="156" spans="1:12" x14ac:dyDescent="0.3">
      <c r="A156" s="24" t="s">
        <v>609</v>
      </c>
      <c r="B156" s="22" t="s">
        <v>341</v>
      </c>
      <c r="C156" s="23"/>
      <c r="D156" s="23"/>
      <c r="E156" s="23"/>
      <c r="F156" s="23"/>
      <c r="G156" s="25" t="s">
        <v>582</v>
      </c>
      <c r="H156" s="54">
        <v>0</v>
      </c>
      <c r="I156" s="54">
        <v>14878.92</v>
      </c>
      <c r="J156" s="54">
        <v>0</v>
      </c>
      <c r="K156" s="54">
        <v>14878.92</v>
      </c>
      <c r="L156" s="55"/>
    </row>
    <row r="157" spans="1:12" x14ac:dyDescent="0.3">
      <c r="A157" s="24" t="s">
        <v>612</v>
      </c>
      <c r="B157" s="22" t="s">
        <v>341</v>
      </c>
      <c r="C157" s="23"/>
      <c r="D157" s="23"/>
      <c r="E157" s="23"/>
      <c r="F157" s="23"/>
      <c r="G157" s="25" t="s">
        <v>584</v>
      </c>
      <c r="H157" s="54">
        <v>0</v>
      </c>
      <c r="I157" s="54">
        <v>36727.78</v>
      </c>
      <c r="J157" s="54">
        <v>0</v>
      </c>
      <c r="K157" s="54">
        <v>36727.78</v>
      </c>
      <c r="L157" s="55"/>
    </row>
    <row r="158" spans="1:12" x14ac:dyDescent="0.3">
      <c r="A158" s="24" t="s">
        <v>613</v>
      </c>
      <c r="B158" s="22" t="s">
        <v>341</v>
      </c>
      <c r="C158" s="23"/>
      <c r="D158" s="23"/>
      <c r="E158" s="23"/>
      <c r="F158" s="23"/>
      <c r="G158" s="25" t="s">
        <v>586</v>
      </c>
      <c r="H158" s="54">
        <v>0</v>
      </c>
      <c r="I158" s="54">
        <v>10805.26</v>
      </c>
      <c r="J158" s="54">
        <v>0</v>
      </c>
      <c r="K158" s="54">
        <v>10805.26</v>
      </c>
      <c r="L158" s="55"/>
    </row>
    <row r="159" spans="1:12" x14ac:dyDescent="0.3">
      <c r="A159" s="24" t="s">
        <v>614</v>
      </c>
      <c r="B159" s="22" t="s">
        <v>341</v>
      </c>
      <c r="C159" s="23"/>
      <c r="D159" s="23"/>
      <c r="E159" s="23"/>
      <c r="F159" s="23"/>
      <c r="G159" s="25" t="s">
        <v>588</v>
      </c>
      <c r="H159" s="54">
        <v>0</v>
      </c>
      <c r="I159" s="54">
        <v>1355.18</v>
      </c>
      <c r="J159" s="54">
        <v>0</v>
      </c>
      <c r="K159" s="54">
        <v>1355.18</v>
      </c>
      <c r="L159" s="55"/>
    </row>
    <row r="160" spans="1:12" x14ac:dyDescent="0.3">
      <c r="A160" s="24" t="s">
        <v>615</v>
      </c>
      <c r="B160" s="22" t="s">
        <v>341</v>
      </c>
      <c r="C160" s="23"/>
      <c r="D160" s="23"/>
      <c r="E160" s="23"/>
      <c r="F160" s="23"/>
      <c r="G160" s="25" t="s">
        <v>616</v>
      </c>
      <c r="H160" s="54">
        <v>0</v>
      </c>
      <c r="I160" s="54">
        <v>22421.17</v>
      </c>
      <c r="J160" s="54">
        <v>6007.11</v>
      </c>
      <c r="K160" s="54">
        <v>16414.060000000001</v>
      </c>
      <c r="L160" s="55"/>
    </row>
    <row r="161" spans="1:12" x14ac:dyDescent="0.3">
      <c r="A161" s="24" t="s">
        <v>617</v>
      </c>
      <c r="B161" s="22" t="s">
        <v>341</v>
      </c>
      <c r="C161" s="23"/>
      <c r="D161" s="23"/>
      <c r="E161" s="23"/>
      <c r="F161" s="23"/>
      <c r="G161" s="25" t="s">
        <v>590</v>
      </c>
      <c r="H161" s="54">
        <v>0</v>
      </c>
      <c r="I161" s="54">
        <v>253.45</v>
      </c>
      <c r="J161" s="54">
        <v>0</v>
      </c>
      <c r="K161" s="54">
        <v>253.45</v>
      </c>
      <c r="L161" s="55"/>
    </row>
    <row r="162" spans="1:12" x14ac:dyDescent="0.3">
      <c r="A162" s="24" t="s">
        <v>618</v>
      </c>
      <c r="B162" s="22" t="s">
        <v>341</v>
      </c>
      <c r="C162" s="23"/>
      <c r="D162" s="23"/>
      <c r="E162" s="23"/>
      <c r="F162" s="23"/>
      <c r="G162" s="25" t="s">
        <v>592</v>
      </c>
      <c r="H162" s="54">
        <v>0</v>
      </c>
      <c r="I162" s="54">
        <v>15892</v>
      </c>
      <c r="J162" s="54">
        <v>0</v>
      </c>
      <c r="K162" s="54">
        <v>15892</v>
      </c>
      <c r="L162" s="55"/>
    </row>
    <row r="163" spans="1:12" x14ac:dyDescent="0.3">
      <c r="A163" s="24" t="s">
        <v>619</v>
      </c>
      <c r="B163" s="22" t="s">
        <v>341</v>
      </c>
      <c r="C163" s="23"/>
      <c r="D163" s="23"/>
      <c r="E163" s="23"/>
      <c r="F163" s="23"/>
      <c r="G163" s="25" t="s">
        <v>620</v>
      </c>
      <c r="H163" s="54">
        <v>0</v>
      </c>
      <c r="I163" s="54">
        <v>8665.86</v>
      </c>
      <c r="J163" s="54">
        <v>3772.47</v>
      </c>
      <c r="K163" s="54">
        <v>4893.3900000000003</v>
      </c>
      <c r="L163" s="55"/>
    </row>
    <row r="164" spans="1:12" x14ac:dyDescent="0.3">
      <c r="A164" s="24" t="s">
        <v>621</v>
      </c>
      <c r="B164" s="22" t="s">
        <v>341</v>
      </c>
      <c r="C164" s="23"/>
      <c r="D164" s="23"/>
      <c r="E164" s="23"/>
      <c r="F164" s="23"/>
      <c r="G164" s="25" t="s">
        <v>594</v>
      </c>
      <c r="H164" s="54">
        <v>0</v>
      </c>
      <c r="I164" s="54">
        <v>1320</v>
      </c>
      <c r="J164" s="54">
        <v>0</v>
      </c>
      <c r="K164" s="54">
        <v>1320</v>
      </c>
      <c r="L164" s="55"/>
    </row>
    <row r="165" spans="1:12" x14ac:dyDescent="0.3">
      <c r="A165" s="26" t="s">
        <v>341</v>
      </c>
      <c r="B165" s="22" t="s">
        <v>341</v>
      </c>
      <c r="C165" s="23"/>
      <c r="D165" s="23"/>
      <c r="E165" s="23"/>
      <c r="F165" s="23"/>
      <c r="G165" s="27" t="s">
        <v>341</v>
      </c>
      <c r="H165" s="53"/>
      <c r="I165" s="53"/>
      <c r="J165" s="53"/>
      <c r="K165" s="53"/>
      <c r="L165" s="53"/>
    </row>
    <row r="166" spans="1:12" x14ac:dyDescent="0.3">
      <c r="A166" s="18" t="s">
        <v>624</v>
      </c>
      <c r="B166" s="22" t="s">
        <v>341</v>
      </c>
      <c r="C166" s="23"/>
      <c r="D166" s="23"/>
      <c r="E166" s="23"/>
      <c r="F166" s="19" t="s">
        <v>596</v>
      </c>
      <c r="G166" s="20"/>
      <c r="H166" s="52">
        <v>0</v>
      </c>
      <c r="I166" s="52">
        <v>2764067.37</v>
      </c>
      <c r="J166" s="52">
        <v>1471510.78</v>
      </c>
      <c r="K166" s="52">
        <v>1292556.5900000001</v>
      </c>
      <c r="L166" s="53"/>
    </row>
    <row r="167" spans="1:12" x14ac:dyDescent="0.3">
      <c r="A167" s="24" t="s">
        <v>625</v>
      </c>
      <c r="B167" s="22" t="s">
        <v>341</v>
      </c>
      <c r="C167" s="23"/>
      <c r="D167" s="23"/>
      <c r="E167" s="23"/>
      <c r="F167" s="23"/>
      <c r="G167" s="25" t="s">
        <v>578</v>
      </c>
      <c r="H167" s="54">
        <v>0</v>
      </c>
      <c r="I167" s="54">
        <v>510254.15</v>
      </c>
      <c r="J167" s="54">
        <v>6475.85</v>
      </c>
      <c r="K167" s="54">
        <v>503778.3</v>
      </c>
      <c r="L167" s="55"/>
    </row>
    <row r="168" spans="1:12" x14ac:dyDescent="0.3">
      <c r="A168" s="24" t="s">
        <v>626</v>
      </c>
      <c r="B168" s="22" t="s">
        <v>341</v>
      </c>
      <c r="C168" s="23"/>
      <c r="D168" s="23"/>
      <c r="E168" s="23"/>
      <c r="F168" s="23"/>
      <c r="G168" s="25" t="s">
        <v>580</v>
      </c>
      <c r="H168" s="54">
        <v>0</v>
      </c>
      <c r="I168" s="54">
        <v>1555911.44</v>
      </c>
      <c r="J168" s="54">
        <v>1407030.91</v>
      </c>
      <c r="K168" s="54">
        <v>148880.53</v>
      </c>
      <c r="L168" s="55"/>
    </row>
    <row r="169" spans="1:12" x14ac:dyDescent="0.3">
      <c r="A169" s="24" t="s">
        <v>627</v>
      </c>
      <c r="B169" s="22" t="s">
        <v>341</v>
      </c>
      <c r="C169" s="23"/>
      <c r="D169" s="23"/>
      <c r="E169" s="23"/>
      <c r="F169" s="23"/>
      <c r="G169" s="25" t="s">
        <v>582</v>
      </c>
      <c r="H169" s="54">
        <v>0</v>
      </c>
      <c r="I169" s="54">
        <v>66403.360000000001</v>
      </c>
      <c r="J169" s="54">
        <v>0</v>
      </c>
      <c r="K169" s="54">
        <v>66403.360000000001</v>
      </c>
      <c r="L169" s="55"/>
    </row>
    <row r="170" spans="1:12" x14ac:dyDescent="0.3">
      <c r="A170" s="24" t="s">
        <v>628</v>
      </c>
      <c r="B170" s="22" t="s">
        <v>341</v>
      </c>
      <c r="C170" s="23"/>
      <c r="D170" s="23"/>
      <c r="E170" s="23"/>
      <c r="F170" s="23"/>
      <c r="G170" s="25" t="s">
        <v>611</v>
      </c>
      <c r="H170" s="54">
        <v>0</v>
      </c>
      <c r="I170" s="54">
        <v>18196.830000000002</v>
      </c>
      <c r="J170" s="54">
        <v>0</v>
      </c>
      <c r="K170" s="54">
        <v>18196.830000000002</v>
      </c>
      <c r="L170" s="55"/>
    </row>
    <row r="171" spans="1:12" x14ac:dyDescent="0.3">
      <c r="A171" s="24" t="s">
        <v>629</v>
      </c>
      <c r="B171" s="22" t="s">
        <v>341</v>
      </c>
      <c r="C171" s="23"/>
      <c r="D171" s="23"/>
      <c r="E171" s="23"/>
      <c r="F171" s="23"/>
      <c r="G171" s="25" t="s">
        <v>623</v>
      </c>
      <c r="H171" s="54">
        <v>0</v>
      </c>
      <c r="I171" s="54">
        <v>306.07</v>
      </c>
      <c r="J171" s="54">
        <v>0</v>
      </c>
      <c r="K171" s="54">
        <v>306.07</v>
      </c>
      <c r="L171" s="55"/>
    </row>
    <row r="172" spans="1:12" x14ac:dyDescent="0.3">
      <c r="A172" s="24" t="s">
        <v>630</v>
      </c>
      <c r="B172" s="22" t="s">
        <v>341</v>
      </c>
      <c r="C172" s="23"/>
      <c r="D172" s="23"/>
      <c r="E172" s="23"/>
      <c r="F172" s="23"/>
      <c r="G172" s="25" t="s">
        <v>584</v>
      </c>
      <c r="H172" s="54">
        <v>0</v>
      </c>
      <c r="I172" s="54">
        <v>199817.95</v>
      </c>
      <c r="J172" s="54">
        <v>0</v>
      </c>
      <c r="K172" s="54">
        <v>199817.95</v>
      </c>
      <c r="L172" s="55"/>
    </row>
    <row r="173" spans="1:12" x14ac:dyDescent="0.3">
      <c r="A173" s="24" t="s">
        <v>631</v>
      </c>
      <c r="B173" s="22" t="s">
        <v>341</v>
      </c>
      <c r="C173" s="23"/>
      <c r="D173" s="23"/>
      <c r="E173" s="23"/>
      <c r="F173" s="23"/>
      <c r="G173" s="25" t="s">
        <v>586</v>
      </c>
      <c r="H173" s="54">
        <v>0</v>
      </c>
      <c r="I173" s="54">
        <v>96145.22</v>
      </c>
      <c r="J173" s="54">
        <v>0</v>
      </c>
      <c r="K173" s="54">
        <v>96145.22</v>
      </c>
      <c r="L173" s="55"/>
    </row>
    <row r="174" spans="1:12" x14ac:dyDescent="0.3">
      <c r="A174" s="24" t="s">
        <v>632</v>
      </c>
      <c r="B174" s="22" t="s">
        <v>341</v>
      </c>
      <c r="C174" s="23"/>
      <c r="D174" s="23"/>
      <c r="E174" s="23"/>
      <c r="F174" s="23"/>
      <c r="G174" s="25" t="s">
        <v>588</v>
      </c>
      <c r="H174" s="54">
        <v>0</v>
      </c>
      <c r="I174" s="54">
        <v>7926.57</v>
      </c>
      <c r="J174" s="54">
        <v>0</v>
      </c>
      <c r="K174" s="54">
        <v>7926.57</v>
      </c>
      <c r="L174" s="55"/>
    </row>
    <row r="175" spans="1:12" x14ac:dyDescent="0.3">
      <c r="A175" s="24" t="s">
        <v>633</v>
      </c>
      <c r="B175" s="22" t="s">
        <v>341</v>
      </c>
      <c r="C175" s="23"/>
      <c r="D175" s="23"/>
      <c r="E175" s="23"/>
      <c r="F175" s="23"/>
      <c r="G175" s="25" t="s">
        <v>616</v>
      </c>
      <c r="H175" s="54">
        <v>0</v>
      </c>
      <c r="I175" s="54">
        <v>155741.54</v>
      </c>
      <c r="J175" s="54">
        <v>44484.76</v>
      </c>
      <c r="K175" s="54">
        <v>111256.78</v>
      </c>
      <c r="L175" s="55"/>
    </row>
    <row r="176" spans="1:12" x14ac:dyDescent="0.3">
      <c r="A176" s="24" t="s">
        <v>634</v>
      </c>
      <c r="B176" s="22" t="s">
        <v>341</v>
      </c>
      <c r="C176" s="23"/>
      <c r="D176" s="23"/>
      <c r="E176" s="23"/>
      <c r="F176" s="23"/>
      <c r="G176" s="25" t="s">
        <v>590</v>
      </c>
      <c r="H176" s="54">
        <v>0</v>
      </c>
      <c r="I176" s="54">
        <v>2481.34</v>
      </c>
      <c r="J176" s="54">
        <v>4.42</v>
      </c>
      <c r="K176" s="54">
        <v>2476.92</v>
      </c>
      <c r="L176" s="55"/>
    </row>
    <row r="177" spans="1:12" x14ac:dyDescent="0.3">
      <c r="A177" s="24" t="s">
        <v>635</v>
      </c>
      <c r="B177" s="22" t="s">
        <v>341</v>
      </c>
      <c r="C177" s="23"/>
      <c r="D177" s="23"/>
      <c r="E177" s="23"/>
      <c r="F177" s="23"/>
      <c r="G177" s="25" t="s">
        <v>592</v>
      </c>
      <c r="H177" s="54">
        <v>0</v>
      </c>
      <c r="I177" s="54">
        <v>114452.44</v>
      </c>
      <c r="J177" s="54">
        <v>1014.36</v>
      </c>
      <c r="K177" s="54">
        <v>113438.08</v>
      </c>
      <c r="L177" s="55"/>
    </row>
    <row r="178" spans="1:12" x14ac:dyDescent="0.3">
      <c r="A178" s="24" t="s">
        <v>636</v>
      </c>
      <c r="B178" s="22" t="s">
        <v>341</v>
      </c>
      <c r="C178" s="23"/>
      <c r="D178" s="23"/>
      <c r="E178" s="23"/>
      <c r="F178" s="23"/>
      <c r="G178" s="25" t="s">
        <v>620</v>
      </c>
      <c r="H178" s="54">
        <v>0</v>
      </c>
      <c r="I178" s="54">
        <v>35638.46</v>
      </c>
      <c r="J178" s="54">
        <v>12500.48</v>
      </c>
      <c r="K178" s="54">
        <v>23137.98</v>
      </c>
      <c r="L178" s="55"/>
    </row>
    <row r="179" spans="1:12" x14ac:dyDescent="0.3">
      <c r="A179" s="24" t="s">
        <v>637</v>
      </c>
      <c r="B179" s="22" t="s">
        <v>341</v>
      </c>
      <c r="C179" s="23"/>
      <c r="D179" s="23"/>
      <c r="E179" s="23"/>
      <c r="F179" s="23"/>
      <c r="G179" s="25" t="s">
        <v>594</v>
      </c>
      <c r="H179" s="54">
        <v>0</v>
      </c>
      <c r="I179" s="54">
        <v>792</v>
      </c>
      <c r="J179" s="54">
        <v>0</v>
      </c>
      <c r="K179" s="54">
        <v>792</v>
      </c>
      <c r="L179" s="55"/>
    </row>
    <row r="180" spans="1:12" x14ac:dyDescent="0.3">
      <c r="A180" s="26" t="s">
        <v>341</v>
      </c>
      <c r="B180" s="22" t="s">
        <v>341</v>
      </c>
      <c r="C180" s="23"/>
      <c r="D180" s="23"/>
      <c r="E180" s="23"/>
      <c r="F180" s="23"/>
      <c r="G180" s="27" t="s">
        <v>341</v>
      </c>
      <c r="H180" s="53"/>
      <c r="I180" s="53"/>
      <c r="J180" s="53"/>
      <c r="K180" s="53"/>
      <c r="L180" s="53"/>
    </row>
    <row r="181" spans="1:12" x14ac:dyDescent="0.3">
      <c r="A181" s="18" t="s">
        <v>638</v>
      </c>
      <c r="B181" s="22" t="s">
        <v>341</v>
      </c>
      <c r="C181" s="23"/>
      <c r="D181" s="23"/>
      <c r="E181" s="19" t="s">
        <v>639</v>
      </c>
      <c r="F181" s="20"/>
      <c r="G181" s="20"/>
      <c r="H181" s="52">
        <v>0</v>
      </c>
      <c r="I181" s="52">
        <v>52939.47</v>
      </c>
      <c r="J181" s="52">
        <v>20082.96</v>
      </c>
      <c r="K181" s="52">
        <v>32856.51</v>
      </c>
      <c r="L181" s="53"/>
    </row>
    <row r="182" spans="1:12" x14ac:dyDescent="0.3">
      <c r="A182" s="18" t="s">
        <v>640</v>
      </c>
      <c r="B182" s="22" t="s">
        <v>341</v>
      </c>
      <c r="C182" s="23"/>
      <c r="D182" s="23"/>
      <c r="E182" s="23"/>
      <c r="F182" s="19" t="s">
        <v>596</v>
      </c>
      <c r="G182" s="20"/>
      <c r="H182" s="52">
        <v>0</v>
      </c>
      <c r="I182" s="52">
        <v>52939.47</v>
      </c>
      <c r="J182" s="52">
        <v>20082.96</v>
      </c>
      <c r="K182" s="52">
        <v>32856.51</v>
      </c>
      <c r="L182" s="53"/>
    </row>
    <row r="183" spans="1:12" x14ac:dyDescent="0.3">
      <c r="A183" s="24" t="s">
        <v>641</v>
      </c>
      <c r="B183" s="22" t="s">
        <v>341</v>
      </c>
      <c r="C183" s="23"/>
      <c r="D183" s="23"/>
      <c r="E183" s="23"/>
      <c r="F183" s="23"/>
      <c r="G183" s="25" t="s">
        <v>578</v>
      </c>
      <c r="H183" s="54">
        <v>0</v>
      </c>
      <c r="I183" s="54">
        <v>15236.86</v>
      </c>
      <c r="J183" s="54">
        <v>0</v>
      </c>
      <c r="K183" s="54">
        <v>15236.86</v>
      </c>
      <c r="L183" s="55"/>
    </row>
    <row r="184" spans="1:12" x14ac:dyDescent="0.3">
      <c r="A184" s="24" t="s">
        <v>642</v>
      </c>
      <c r="B184" s="22" t="s">
        <v>341</v>
      </c>
      <c r="C184" s="23"/>
      <c r="D184" s="23"/>
      <c r="E184" s="23"/>
      <c r="F184" s="23"/>
      <c r="G184" s="25" t="s">
        <v>580</v>
      </c>
      <c r="H184" s="54">
        <v>0</v>
      </c>
      <c r="I184" s="54">
        <v>21120.36</v>
      </c>
      <c r="J184" s="54">
        <v>18866.66</v>
      </c>
      <c r="K184" s="54">
        <v>2253.6999999999998</v>
      </c>
      <c r="L184" s="55"/>
    </row>
    <row r="185" spans="1:12" x14ac:dyDescent="0.3">
      <c r="A185" s="24" t="s">
        <v>643</v>
      </c>
      <c r="B185" s="22" t="s">
        <v>341</v>
      </c>
      <c r="C185" s="23"/>
      <c r="D185" s="23"/>
      <c r="E185" s="23"/>
      <c r="F185" s="23"/>
      <c r="G185" s="25" t="s">
        <v>582</v>
      </c>
      <c r="H185" s="54">
        <v>0</v>
      </c>
      <c r="I185" s="54">
        <v>1719.77</v>
      </c>
      <c r="J185" s="54">
        <v>0</v>
      </c>
      <c r="K185" s="54">
        <v>1719.77</v>
      </c>
      <c r="L185" s="55"/>
    </row>
    <row r="186" spans="1:12" x14ac:dyDescent="0.3">
      <c r="A186" s="24" t="s">
        <v>646</v>
      </c>
      <c r="B186" s="22" t="s">
        <v>341</v>
      </c>
      <c r="C186" s="23"/>
      <c r="D186" s="23"/>
      <c r="E186" s="23"/>
      <c r="F186" s="23"/>
      <c r="G186" s="25" t="s">
        <v>584</v>
      </c>
      <c r="H186" s="54">
        <v>0</v>
      </c>
      <c r="I186" s="54">
        <v>4132.3900000000003</v>
      </c>
      <c r="J186" s="54">
        <v>0</v>
      </c>
      <c r="K186" s="54">
        <v>4132.3900000000003</v>
      </c>
      <c r="L186" s="55"/>
    </row>
    <row r="187" spans="1:12" x14ac:dyDescent="0.3">
      <c r="A187" s="24" t="s">
        <v>647</v>
      </c>
      <c r="B187" s="22" t="s">
        <v>341</v>
      </c>
      <c r="C187" s="23"/>
      <c r="D187" s="23"/>
      <c r="E187" s="23"/>
      <c r="F187" s="23"/>
      <c r="G187" s="25" t="s">
        <v>586</v>
      </c>
      <c r="H187" s="54">
        <v>0</v>
      </c>
      <c r="I187" s="54">
        <v>1219.04</v>
      </c>
      <c r="J187" s="54">
        <v>0</v>
      </c>
      <c r="K187" s="54">
        <v>1219.04</v>
      </c>
      <c r="L187" s="55"/>
    </row>
    <row r="188" spans="1:12" x14ac:dyDescent="0.3">
      <c r="A188" s="24" t="s">
        <v>648</v>
      </c>
      <c r="B188" s="22" t="s">
        <v>341</v>
      </c>
      <c r="C188" s="23"/>
      <c r="D188" s="23"/>
      <c r="E188" s="23"/>
      <c r="F188" s="23"/>
      <c r="G188" s="25" t="s">
        <v>588</v>
      </c>
      <c r="H188" s="54">
        <v>0</v>
      </c>
      <c r="I188" s="54">
        <v>152.38</v>
      </c>
      <c r="J188" s="54">
        <v>0</v>
      </c>
      <c r="K188" s="54">
        <v>152.38</v>
      </c>
      <c r="L188" s="55"/>
    </row>
    <row r="189" spans="1:12" x14ac:dyDescent="0.3">
      <c r="A189" s="24" t="s">
        <v>649</v>
      </c>
      <c r="B189" s="22" t="s">
        <v>341</v>
      </c>
      <c r="C189" s="23"/>
      <c r="D189" s="23"/>
      <c r="E189" s="23"/>
      <c r="F189" s="23"/>
      <c r="G189" s="25" t="s">
        <v>616</v>
      </c>
      <c r="H189" s="54">
        <v>0</v>
      </c>
      <c r="I189" s="54">
        <v>2285.4</v>
      </c>
      <c r="J189" s="54">
        <v>638.86</v>
      </c>
      <c r="K189" s="54">
        <v>1646.54</v>
      </c>
      <c r="L189" s="55"/>
    </row>
    <row r="190" spans="1:12" x14ac:dyDescent="0.3">
      <c r="A190" s="24" t="s">
        <v>650</v>
      </c>
      <c r="B190" s="22" t="s">
        <v>341</v>
      </c>
      <c r="C190" s="23"/>
      <c r="D190" s="23"/>
      <c r="E190" s="23"/>
      <c r="F190" s="23"/>
      <c r="G190" s="25" t="s">
        <v>590</v>
      </c>
      <c r="H190" s="54">
        <v>0</v>
      </c>
      <c r="I190" s="54">
        <v>150.47</v>
      </c>
      <c r="J190" s="54">
        <v>0</v>
      </c>
      <c r="K190" s="54">
        <v>150.47</v>
      </c>
      <c r="L190" s="55"/>
    </row>
    <row r="191" spans="1:12" x14ac:dyDescent="0.3">
      <c r="A191" s="24" t="s">
        <v>651</v>
      </c>
      <c r="B191" s="22" t="s">
        <v>341</v>
      </c>
      <c r="C191" s="23"/>
      <c r="D191" s="23"/>
      <c r="E191" s="23"/>
      <c r="F191" s="23"/>
      <c r="G191" s="25" t="s">
        <v>592</v>
      </c>
      <c r="H191" s="54">
        <v>0</v>
      </c>
      <c r="I191" s="54">
        <v>4370</v>
      </c>
      <c r="J191" s="54">
        <v>0</v>
      </c>
      <c r="K191" s="54">
        <v>4370</v>
      </c>
      <c r="L191" s="55"/>
    </row>
    <row r="192" spans="1:12" x14ac:dyDescent="0.3">
      <c r="A192" s="24" t="s">
        <v>652</v>
      </c>
      <c r="B192" s="22" t="s">
        <v>341</v>
      </c>
      <c r="C192" s="23"/>
      <c r="D192" s="23"/>
      <c r="E192" s="23"/>
      <c r="F192" s="23"/>
      <c r="G192" s="25" t="s">
        <v>620</v>
      </c>
      <c r="H192" s="54">
        <v>0</v>
      </c>
      <c r="I192" s="54">
        <v>2552.8000000000002</v>
      </c>
      <c r="J192" s="54">
        <v>577.44000000000005</v>
      </c>
      <c r="K192" s="54">
        <v>1975.36</v>
      </c>
      <c r="L192" s="55"/>
    </row>
    <row r="193" spans="1:12" x14ac:dyDescent="0.3">
      <c r="A193" s="26" t="s">
        <v>341</v>
      </c>
      <c r="B193" s="22" t="s">
        <v>341</v>
      </c>
      <c r="C193" s="23"/>
      <c r="D193" s="23"/>
      <c r="E193" s="23"/>
      <c r="F193" s="23"/>
      <c r="G193" s="27" t="s">
        <v>341</v>
      </c>
      <c r="H193" s="53"/>
      <c r="I193" s="53"/>
      <c r="J193" s="53"/>
      <c r="K193" s="53"/>
      <c r="L193" s="53"/>
    </row>
    <row r="194" spans="1:12" x14ac:dyDescent="0.3">
      <c r="A194" s="18" t="s">
        <v>653</v>
      </c>
      <c r="B194" s="22" t="s">
        <v>341</v>
      </c>
      <c r="C194" s="23"/>
      <c r="D194" s="19" t="s">
        <v>654</v>
      </c>
      <c r="E194" s="20"/>
      <c r="F194" s="20"/>
      <c r="G194" s="20"/>
      <c r="H194" s="52">
        <v>0</v>
      </c>
      <c r="I194" s="52">
        <v>336093.55</v>
      </c>
      <c r="J194" s="52">
        <v>0.01</v>
      </c>
      <c r="K194" s="52">
        <v>336093.54</v>
      </c>
      <c r="L194" s="53"/>
    </row>
    <row r="195" spans="1:12" x14ac:dyDescent="0.3">
      <c r="A195" s="18" t="s">
        <v>655</v>
      </c>
      <c r="B195" s="22" t="s">
        <v>341</v>
      </c>
      <c r="C195" s="23"/>
      <c r="D195" s="23"/>
      <c r="E195" s="19" t="s">
        <v>654</v>
      </c>
      <c r="F195" s="20"/>
      <c r="G195" s="20"/>
      <c r="H195" s="52">
        <v>0</v>
      </c>
      <c r="I195" s="52">
        <v>336093.55</v>
      </c>
      <c r="J195" s="52">
        <v>0.01</v>
      </c>
      <c r="K195" s="52">
        <v>336093.54</v>
      </c>
      <c r="L195" s="53"/>
    </row>
    <row r="196" spans="1:12" x14ac:dyDescent="0.3">
      <c r="A196" s="18" t="s">
        <v>656</v>
      </c>
      <c r="B196" s="22" t="s">
        <v>341</v>
      </c>
      <c r="C196" s="23"/>
      <c r="D196" s="23"/>
      <c r="E196" s="23"/>
      <c r="F196" s="19" t="s">
        <v>654</v>
      </c>
      <c r="G196" s="20"/>
      <c r="H196" s="52">
        <v>0</v>
      </c>
      <c r="I196" s="52">
        <v>336093.55</v>
      </c>
      <c r="J196" s="52">
        <v>0.01</v>
      </c>
      <c r="K196" s="52">
        <v>336093.54</v>
      </c>
      <c r="L196" s="53"/>
    </row>
    <row r="197" spans="1:12" x14ac:dyDescent="0.3">
      <c r="A197" s="24" t="s">
        <v>657</v>
      </c>
      <c r="B197" s="22" t="s">
        <v>341</v>
      </c>
      <c r="C197" s="23"/>
      <c r="D197" s="23"/>
      <c r="E197" s="23"/>
      <c r="F197" s="23"/>
      <c r="G197" s="25" t="s">
        <v>658</v>
      </c>
      <c r="H197" s="54">
        <v>0</v>
      </c>
      <c r="I197" s="54">
        <v>7019.03</v>
      </c>
      <c r="J197" s="54">
        <v>0</v>
      </c>
      <c r="K197" s="54">
        <v>7019.03</v>
      </c>
      <c r="L197" s="55"/>
    </row>
    <row r="198" spans="1:12" x14ac:dyDescent="0.3">
      <c r="A198" s="24" t="s">
        <v>659</v>
      </c>
      <c r="B198" s="22" t="s">
        <v>341</v>
      </c>
      <c r="C198" s="23"/>
      <c r="D198" s="23"/>
      <c r="E198" s="23"/>
      <c r="F198" s="23"/>
      <c r="G198" s="25" t="s">
        <v>660</v>
      </c>
      <c r="H198" s="54">
        <v>0</v>
      </c>
      <c r="I198" s="54">
        <v>4410</v>
      </c>
      <c r="J198" s="54">
        <v>0</v>
      </c>
      <c r="K198" s="54">
        <v>4410</v>
      </c>
      <c r="L198" s="55"/>
    </row>
    <row r="199" spans="1:12" x14ac:dyDescent="0.3">
      <c r="A199" s="24" t="s">
        <v>661</v>
      </c>
      <c r="B199" s="22" t="s">
        <v>341</v>
      </c>
      <c r="C199" s="23"/>
      <c r="D199" s="23"/>
      <c r="E199" s="23"/>
      <c r="F199" s="23"/>
      <c r="G199" s="25" t="s">
        <v>662</v>
      </c>
      <c r="H199" s="54">
        <v>0</v>
      </c>
      <c r="I199" s="54">
        <v>13975.26</v>
      </c>
      <c r="J199" s="54">
        <v>0</v>
      </c>
      <c r="K199" s="54">
        <v>13975.26</v>
      </c>
      <c r="L199" s="55"/>
    </row>
    <row r="200" spans="1:12" x14ac:dyDescent="0.3">
      <c r="A200" s="24" t="s">
        <v>663</v>
      </c>
      <c r="B200" s="22" t="s">
        <v>341</v>
      </c>
      <c r="C200" s="23"/>
      <c r="D200" s="23"/>
      <c r="E200" s="23"/>
      <c r="F200" s="23"/>
      <c r="G200" s="25" t="s">
        <v>664</v>
      </c>
      <c r="H200" s="54">
        <v>0</v>
      </c>
      <c r="I200" s="54">
        <v>2016</v>
      </c>
      <c r="J200" s="54">
        <v>0</v>
      </c>
      <c r="K200" s="54">
        <v>2016</v>
      </c>
      <c r="L200" s="55"/>
    </row>
    <row r="201" spans="1:12" x14ac:dyDescent="0.3">
      <c r="A201" s="24" t="s">
        <v>665</v>
      </c>
      <c r="B201" s="22" t="s">
        <v>341</v>
      </c>
      <c r="C201" s="23"/>
      <c r="D201" s="23"/>
      <c r="E201" s="23"/>
      <c r="F201" s="23"/>
      <c r="G201" s="25" t="s">
        <v>666</v>
      </c>
      <c r="H201" s="54">
        <v>0</v>
      </c>
      <c r="I201" s="54">
        <v>120714.54</v>
      </c>
      <c r="J201" s="54">
        <v>0</v>
      </c>
      <c r="K201" s="54">
        <v>120714.54</v>
      </c>
      <c r="L201" s="55"/>
    </row>
    <row r="202" spans="1:12" x14ac:dyDescent="0.3">
      <c r="A202" s="24" t="s">
        <v>667</v>
      </c>
      <c r="B202" s="22" t="s">
        <v>341</v>
      </c>
      <c r="C202" s="23"/>
      <c r="D202" s="23"/>
      <c r="E202" s="23"/>
      <c r="F202" s="23"/>
      <c r="G202" s="25" t="s">
        <v>668</v>
      </c>
      <c r="H202" s="54">
        <v>0</v>
      </c>
      <c r="I202" s="54">
        <v>9769.8700000000008</v>
      </c>
      <c r="J202" s="54">
        <v>0</v>
      </c>
      <c r="K202" s="54">
        <v>9769.8700000000008</v>
      </c>
      <c r="L202" s="55"/>
    </row>
    <row r="203" spans="1:12" x14ac:dyDescent="0.3">
      <c r="A203" s="24" t="s">
        <v>669</v>
      </c>
      <c r="B203" s="22" t="s">
        <v>341</v>
      </c>
      <c r="C203" s="23"/>
      <c r="D203" s="23"/>
      <c r="E203" s="23"/>
      <c r="F203" s="23"/>
      <c r="G203" s="25" t="s">
        <v>670</v>
      </c>
      <c r="H203" s="54">
        <v>0</v>
      </c>
      <c r="I203" s="54">
        <v>160608.75</v>
      </c>
      <c r="J203" s="54">
        <v>0</v>
      </c>
      <c r="K203" s="54">
        <v>160608.75</v>
      </c>
      <c r="L203" s="55"/>
    </row>
    <row r="204" spans="1:12" x14ac:dyDescent="0.3">
      <c r="A204" s="24" t="s">
        <v>671</v>
      </c>
      <c r="B204" s="22" t="s">
        <v>341</v>
      </c>
      <c r="C204" s="23"/>
      <c r="D204" s="23"/>
      <c r="E204" s="23"/>
      <c r="F204" s="23"/>
      <c r="G204" s="25" t="s">
        <v>672</v>
      </c>
      <c r="H204" s="54">
        <v>0</v>
      </c>
      <c r="I204" s="54">
        <v>3478.75</v>
      </c>
      <c r="J204" s="54">
        <v>0</v>
      </c>
      <c r="K204" s="54">
        <v>3478.75</v>
      </c>
      <c r="L204" s="55"/>
    </row>
    <row r="205" spans="1:12" x14ac:dyDescent="0.3">
      <c r="A205" s="24" t="s">
        <v>673</v>
      </c>
      <c r="B205" s="22" t="s">
        <v>341</v>
      </c>
      <c r="C205" s="23"/>
      <c r="D205" s="23"/>
      <c r="E205" s="23"/>
      <c r="F205" s="23"/>
      <c r="G205" s="25" t="s">
        <v>674</v>
      </c>
      <c r="H205" s="54">
        <v>0</v>
      </c>
      <c r="I205" s="54">
        <v>14101.35</v>
      </c>
      <c r="J205" s="54">
        <v>0.01</v>
      </c>
      <c r="K205" s="54">
        <v>14101.34</v>
      </c>
      <c r="L205" s="55"/>
    </row>
    <row r="206" spans="1:12" x14ac:dyDescent="0.3">
      <c r="A206" s="26" t="s">
        <v>341</v>
      </c>
      <c r="B206" s="22" t="s">
        <v>341</v>
      </c>
      <c r="C206" s="23"/>
      <c r="D206" s="23"/>
      <c r="E206" s="23"/>
      <c r="F206" s="23"/>
      <c r="G206" s="27" t="s">
        <v>341</v>
      </c>
      <c r="H206" s="53"/>
      <c r="I206" s="53"/>
      <c r="J206" s="53"/>
      <c r="K206" s="53"/>
      <c r="L206" s="53"/>
    </row>
    <row r="207" spans="1:12" x14ac:dyDescent="0.3">
      <c r="A207" s="18" t="s">
        <v>675</v>
      </c>
      <c r="B207" s="21" t="s">
        <v>341</v>
      </c>
      <c r="C207" s="19" t="s">
        <v>676</v>
      </c>
      <c r="D207" s="20"/>
      <c r="E207" s="20"/>
      <c r="F207" s="20"/>
      <c r="G207" s="20"/>
      <c r="H207" s="52">
        <v>0</v>
      </c>
      <c r="I207" s="52">
        <v>105740.15</v>
      </c>
      <c r="J207" s="52">
        <v>0.03</v>
      </c>
      <c r="K207" s="52">
        <v>105740.12</v>
      </c>
      <c r="L207" s="53"/>
    </row>
    <row r="208" spans="1:12" x14ac:dyDescent="0.3">
      <c r="A208" s="18" t="s">
        <v>677</v>
      </c>
      <c r="B208" s="22" t="s">
        <v>341</v>
      </c>
      <c r="C208" s="23"/>
      <c r="D208" s="19" t="s">
        <v>676</v>
      </c>
      <c r="E208" s="20"/>
      <c r="F208" s="20"/>
      <c r="G208" s="20"/>
      <c r="H208" s="52">
        <v>0</v>
      </c>
      <c r="I208" s="52">
        <v>105740.15</v>
      </c>
      <c r="J208" s="52">
        <v>0.03</v>
      </c>
      <c r="K208" s="52">
        <v>105740.12</v>
      </c>
      <c r="L208" s="53"/>
    </row>
    <row r="209" spans="1:12" x14ac:dyDescent="0.3">
      <c r="A209" s="18" t="s">
        <v>678</v>
      </c>
      <c r="B209" s="22" t="s">
        <v>341</v>
      </c>
      <c r="C209" s="23"/>
      <c r="D209" s="23"/>
      <c r="E209" s="19" t="s">
        <v>676</v>
      </c>
      <c r="F209" s="20"/>
      <c r="G209" s="20"/>
      <c r="H209" s="52">
        <v>0</v>
      </c>
      <c r="I209" s="52">
        <v>105740.15</v>
      </c>
      <c r="J209" s="52">
        <v>0.03</v>
      </c>
      <c r="K209" s="52">
        <v>105740.12</v>
      </c>
      <c r="L209" s="53"/>
    </row>
    <row r="210" spans="1:12" x14ac:dyDescent="0.3">
      <c r="A210" s="18" t="s">
        <v>679</v>
      </c>
      <c r="B210" s="22" t="s">
        <v>341</v>
      </c>
      <c r="C210" s="23"/>
      <c r="D210" s="23"/>
      <c r="E210" s="23"/>
      <c r="F210" s="19" t="s">
        <v>680</v>
      </c>
      <c r="G210" s="20"/>
      <c r="H210" s="52">
        <v>0</v>
      </c>
      <c r="I210" s="52">
        <v>20284.66</v>
      </c>
      <c r="J210" s="52">
        <v>0.03</v>
      </c>
      <c r="K210" s="52">
        <v>20284.63</v>
      </c>
      <c r="L210" s="53"/>
    </row>
    <row r="211" spans="1:12" x14ac:dyDescent="0.3">
      <c r="A211" s="24" t="s">
        <v>681</v>
      </c>
      <c r="B211" s="22" t="s">
        <v>341</v>
      </c>
      <c r="C211" s="23"/>
      <c r="D211" s="23"/>
      <c r="E211" s="23"/>
      <c r="F211" s="23"/>
      <c r="G211" s="25" t="s">
        <v>682</v>
      </c>
      <c r="H211" s="54">
        <v>0</v>
      </c>
      <c r="I211" s="54">
        <v>20284.66</v>
      </c>
      <c r="J211" s="54">
        <v>0.03</v>
      </c>
      <c r="K211" s="54">
        <v>20284.63</v>
      </c>
      <c r="L211" s="55"/>
    </row>
    <row r="212" spans="1:12" x14ac:dyDescent="0.3">
      <c r="A212" s="26" t="s">
        <v>341</v>
      </c>
      <c r="B212" s="22" t="s">
        <v>341</v>
      </c>
      <c r="C212" s="23"/>
      <c r="D212" s="23"/>
      <c r="E212" s="23"/>
      <c r="F212" s="23"/>
      <c r="G212" s="27" t="s">
        <v>341</v>
      </c>
      <c r="H212" s="53"/>
      <c r="I212" s="53"/>
      <c r="J212" s="53"/>
      <c r="K212" s="53"/>
      <c r="L212" s="53"/>
    </row>
    <row r="213" spans="1:12" x14ac:dyDescent="0.3">
      <c r="A213" s="18" t="s">
        <v>683</v>
      </c>
      <c r="B213" s="22" t="s">
        <v>341</v>
      </c>
      <c r="C213" s="23"/>
      <c r="D213" s="23"/>
      <c r="E213" s="23"/>
      <c r="F213" s="19" t="s">
        <v>684</v>
      </c>
      <c r="G213" s="20"/>
      <c r="H213" s="52">
        <v>0</v>
      </c>
      <c r="I213" s="52">
        <v>64925.98</v>
      </c>
      <c r="J213" s="52">
        <v>0</v>
      </c>
      <c r="K213" s="52">
        <v>64925.98</v>
      </c>
      <c r="L213" s="53"/>
    </row>
    <row r="214" spans="1:12" x14ac:dyDescent="0.3">
      <c r="A214" s="24" t="s">
        <v>685</v>
      </c>
      <c r="B214" s="22" t="s">
        <v>341</v>
      </c>
      <c r="C214" s="23"/>
      <c r="D214" s="23"/>
      <c r="E214" s="23"/>
      <c r="F214" s="23"/>
      <c r="G214" s="25" t="s">
        <v>686</v>
      </c>
      <c r="H214" s="54">
        <v>0</v>
      </c>
      <c r="I214" s="54">
        <v>27800.85</v>
      </c>
      <c r="J214" s="54">
        <v>0</v>
      </c>
      <c r="K214" s="54">
        <v>27800.85</v>
      </c>
      <c r="L214" s="55"/>
    </row>
    <row r="215" spans="1:12" x14ac:dyDescent="0.3">
      <c r="A215" s="24" t="s">
        <v>687</v>
      </c>
      <c r="B215" s="22" t="s">
        <v>341</v>
      </c>
      <c r="C215" s="23"/>
      <c r="D215" s="23"/>
      <c r="E215" s="23"/>
      <c r="F215" s="23"/>
      <c r="G215" s="25" t="s">
        <v>688</v>
      </c>
      <c r="H215" s="54">
        <v>0</v>
      </c>
      <c r="I215" s="54">
        <v>19670.07</v>
      </c>
      <c r="J215" s="54">
        <v>0</v>
      </c>
      <c r="K215" s="54">
        <v>19670.07</v>
      </c>
      <c r="L215" s="55"/>
    </row>
    <row r="216" spans="1:12" x14ac:dyDescent="0.3">
      <c r="A216" s="24" t="s">
        <v>689</v>
      </c>
      <c r="B216" s="22" t="s">
        <v>341</v>
      </c>
      <c r="C216" s="23"/>
      <c r="D216" s="23"/>
      <c r="E216" s="23"/>
      <c r="F216" s="23"/>
      <c r="G216" s="25" t="s">
        <v>690</v>
      </c>
      <c r="H216" s="54">
        <v>0</v>
      </c>
      <c r="I216" s="54">
        <v>11185.28</v>
      </c>
      <c r="J216" s="54">
        <v>0</v>
      </c>
      <c r="K216" s="54">
        <v>11185.28</v>
      </c>
      <c r="L216" s="55"/>
    </row>
    <row r="217" spans="1:12" x14ac:dyDescent="0.3">
      <c r="A217" s="24" t="s">
        <v>691</v>
      </c>
      <c r="B217" s="22" t="s">
        <v>341</v>
      </c>
      <c r="C217" s="23"/>
      <c r="D217" s="23"/>
      <c r="E217" s="23"/>
      <c r="F217" s="23"/>
      <c r="G217" s="25" t="s">
        <v>692</v>
      </c>
      <c r="H217" s="54">
        <v>0</v>
      </c>
      <c r="I217" s="54">
        <v>6269.78</v>
      </c>
      <c r="J217" s="54">
        <v>0</v>
      </c>
      <c r="K217" s="54">
        <v>6269.78</v>
      </c>
      <c r="L217" s="55"/>
    </row>
    <row r="218" spans="1:12" x14ac:dyDescent="0.3">
      <c r="A218" s="26" t="s">
        <v>341</v>
      </c>
      <c r="B218" s="22" t="s">
        <v>341</v>
      </c>
      <c r="C218" s="23"/>
      <c r="D218" s="23"/>
      <c r="E218" s="23"/>
      <c r="F218" s="23"/>
      <c r="G218" s="27" t="s">
        <v>341</v>
      </c>
      <c r="H218" s="53"/>
      <c r="I218" s="53"/>
      <c r="J218" s="53"/>
      <c r="K218" s="53"/>
      <c r="L218" s="53"/>
    </row>
    <row r="219" spans="1:12" x14ac:dyDescent="0.3">
      <c r="A219" s="18" t="s">
        <v>699</v>
      </c>
      <c r="B219" s="22" t="s">
        <v>341</v>
      </c>
      <c r="C219" s="23"/>
      <c r="D219" s="23"/>
      <c r="E219" s="23"/>
      <c r="F219" s="19" t="s">
        <v>700</v>
      </c>
      <c r="G219" s="20"/>
      <c r="H219" s="52">
        <v>0</v>
      </c>
      <c r="I219" s="52">
        <v>7095.79</v>
      </c>
      <c r="J219" s="52">
        <v>0</v>
      </c>
      <c r="K219" s="52">
        <v>7095.79</v>
      </c>
      <c r="L219" s="53"/>
    </row>
    <row r="220" spans="1:12" x14ac:dyDescent="0.3">
      <c r="A220" s="24" t="s">
        <v>701</v>
      </c>
      <c r="B220" s="22" t="s">
        <v>341</v>
      </c>
      <c r="C220" s="23"/>
      <c r="D220" s="23"/>
      <c r="E220" s="23"/>
      <c r="F220" s="23"/>
      <c r="G220" s="25" t="s">
        <v>702</v>
      </c>
      <c r="H220" s="54">
        <v>0</v>
      </c>
      <c r="I220" s="54">
        <v>5662.62</v>
      </c>
      <c r="J220" s="54">
        <v>0</v>
      </c>
      <c r="K220" s="54">
        <v>5662.62</v>
      </c>
      <c r="L220" s="55"/>
    </row>
    <row r="221" spans="1:12" x14ac:dyDescent="0.3">
      <c r="A221" s="24" t="s">
        <v>703</v>
      </c>
      <c r="B221" s="22" t="s">
        <v>341</v>
      </c>
      <c r="C221" s="23"/>
      <c r="D221" s="23"/>
      <c r="E221" s="23"/>
      <c r="F221" s="23"/>
      <c r="G221" s="25" t="s">
        <v>704</v>
      </c>
      <c r="H221" s="54">
        <v>0</v>
      </c>
      <c r="I221" s="54">
        <v>1394.97</v>
      </c>
      <c r="J221" s="54">
        <v>0</v>
      </c>
      <c r="K221" s="54">
        <v>1394.97</v>
      </c>
      <c r="L221" s="55"/>
    </row>
    <row r="222" spans="1:12" x14ac:dyDescent="0.3">
      <c r="A222" s="24" t="s">
        <v>709</v>
      </c>
      <c r="B222" s="22" t="s">
        <v>341</v>
      </c>
      <c r="C222" s="23"/>
      <c r="D222" s="23"/>
      <c r="E222" s="23"/>
      <c r="F222" s="23"/>
      <c r="G222" s="25" t="s">
        <v>710</v>
      </c>
      <c r="H222" s="54">
        <v>0</v>
      </c>
      <c r="I222" s="54">
        <v>38.200000000000003</v>
      </c>
      <c r="J222" s="54">
        <v>0</v>
      </c>
      <c r="K222" s="54">
        <v>38.200000000000003</v>
      </c>
      <c r="L222" s="55"/>
    </row>
    <row r="223" spans="1:12" x14ac:dyDescent="0.3">
      <c r="A223" s="26" t="s">
        <v>341</v>
      </c>
      <c r="B223" s="22" t="s">
        <v>341</v>
      </c>
      <c r="C223" s="23"/>
      <c r="D223" s="23"/>
      <c r="E223" s="23"/>
      <c r="F223" s="23"/>
      <c r="G223" s="27" t="s">
        <v>341</v>
      </c>
      <c r="H223" s="53"/>
      <c r="I223" s="53"/>
      <c r="J223" s="53"/>
      <c r="K223" s="53"/>
      <c r="L223" s="53"/>
    </row>
    <row r="224" spans="1:12" x14ac:dyDescent="0.3">
      <c r="A224" s="18" t="s">
        <v>712</v>
      </c>
      <c r="B224" s="22" t="s">
        <v>341</v>
      </c>
      <c r="C224" s="23"/>
      <c r="D224" s="23"/>
      <c r="E224" s="23"/>
      <c r="F224" s="19" t="s">
        <v>713</v>
      </c>
      <c r="G224" s="20"/>
      <c r="H224" s="52">
        <v>0</v>
      </c>
      <c r="I224" s="52">
        <v>6480.5</v>
      </c>
      <c r="J224" s="52">
        <v>0</v>
      </c>
      <c r="K224" s="52">
        <v>6480.5</v>
      </c>
      <c r="L224" s="53"/>
    </row>
    <row r="225" spans="1:12" x14ac:dyDescent="0.3">
      <c r="A225" s="24" t="s">
        <v>714</v>
      </c>
      <c r="B225" s="22" t="s">
        <v>341</v>
      </c>
      <c r="C225" s="23"/>
      <c r="D225" s="23"/>
      <c r="E225" s="23"/>
      <c r="F225" s="23"/>
      <c r="G225" s="25" t="s">
        <v>531</v>
      </c>
      <c r="H225" s="54">
        <v>0</v>
      </c>
      <c r="I225" s="54">
        <v>1832.07</v>
      </c>
      <c r="J225" s="54">
        <v>0</v>
      </c>
      <c r="K225" s="54">
        <v>1832.07</v>
      </c>
      <c r="L225" s="55"/>
    </row>
    <row r="226" spans="1:12" x14ac:dyDescent="0.3">
      <c r="A226" s="24" t="s">
        <v>715</v>
      </c>
      <c r="B226" s="22" t="s">
        <v>341</v>
      </c>
      <c r="C226" s="23"/>
      <c r="D226" s="23"/>
      <c r="E226" s="23"/>
      <c r="F226" s="23"/>
      <c r="G226" s="25" t="s">
        <v>716</v>
      </c>
      <c r="H226" s="54">
        <v>0</v>
      </c>
      <c r="I226" s="54">
        <v>1788</v>
      </c>
      <c r="J226" s="54">
        <v>0</v>
      </c>
      <c r="K226" s="54">
        <v>1788</v>
      </c>
      <c r="L226" s="55"/>
    </row>
    <row r="227" spans="1:12" x14ac:dyDescent="0.3">
      <c r="A227" s="24" t="s">
        <v>717</v>
      </c>
      <c r="B227" s="22" t="s">
        <v>341</v>
      </c>
      <c r="C227" s="23"/>
      <c r="D227" s="23"/>
      <c r="E227" s="23"/>
      <c r="F227" s="23"/>
      <c r="G227" s="25" t="s">
        <v>718</v>
      </c>
      <c r="H227" s="54">
        <v>0</v>
      </c>
      <c r="I227" s="54">
        <v>2844.43</v>
      </c>
      <c r="J227" s="54">
        <v>0</v>
      </c>
      <c r="K227" s="54">
        <v>2844.43</v>
      </c>
      <c r="L227" s="55"/>
    </row>
    <row r="228" spans="1:12" x14ac:dyDescent="0.3">
      <c r="A228" s="24" t="s">
        <v>719</v>
      </c>
      <c r="B228" s="22" t="s">
        <v>341</v>
      </c>
      <c r="C228" s="23"/>
      <c r="D228" s="23"/>
      <c r="E228" s="23"/>
      <c r="F228" s="23"/>
      <c r="G228" s="25" t="s">
        <v>720</v>
      </c>
      <c r="H228" s="54">
        <v>0</v>
      </c>
      <c r="I228" s="54">
        <v>16</v>
      </c>
      <c r="J228" s="54">
        <v>0</v>
      </c>
      <c r="K228" s="54">
        <v>16</v>
      </c>
      <c r="L228" s="55"/>
    </row>
    <row r="229" spans="1:12" x14ac:dyDescent="0.3">
      <c r="A229" s="26" t="s">
        <v>341</v>
      </c>
      <c r="B229" s="22" t="s">
        <v>341</v>
      </c>
      <c r="C229" s="23"/>
      <c r="D229" s="23"/>
      <c r="E229" s="23"/>
      <c r="F229" s="23"/>
      <c r="G229" s="27" t="s">
        <v>341</v>
      </c>
      <c r="H229" s="53"/>
      <c r="I229" s="53"/>
      <c r="J229" s="53"/>
      <c r="K229" s="53"/>
      <c r="L229" s="53"/>
    </row>
    <row r="230" spans="1:12" x14ac:dyDescent="0.3">
      <c r="A230" s="18" t="s">
        <v>721</v>
      </c>
      <c r="B230" s="22" t="s">
        <v>341</v>
      </c>
      <c r="C230" s="23"/>
      <c r="D230" s="23"/>
      <c r="E230" s="23"/>
      <c r="F230" s="19" t="s">
        <v>722</v>
      </c>
      <c r="G230" s="20"/>
      <c r="H230" s="52">
        <v>0</v>
      </c>
      <c r="I230" s="52">
        <v>6953.22</v>
      </c>
      <c r="J230" s="52">
        <v>0</v>
      </c>
      <c r="K230" s="52">
        <v>6953.22</v>
      </c>
      <c r="L230" s="53"/>
    </row>
    <row r="231" spans="1:12" x14ac:dyDescent="0.3">
      <c r="A231" s="24" t="s">
        <v>723</v>
      </c>
      <c r="B231" s="22" t="s">
        <v>341</v>
      </c>
      <c r="C231" s="23"/>
      <c r="D231" s="23"/>
      <c r="E231" s="23"/>
      <c r="F231" s="23"/>
      <c r="G231" s="25" t="s">
        <v>724</v>
      </c>
      <c r="H231" s="54">
        <v>0</v>
      </c>
      <c r="I231" s="54">
        <v>22.29</v>
      </c>
      <c r="J231" s="54">
        <v>0</v>
      </c>
      <c r="K231" s="54">
        <v>22.29</v>
      </c>
      <c r="L231" s="55"/>
    </row>
    <row r="232" spans="1:12" x14ac:dyDescent="0.3">
      <c r="A232" s="24" t="s">
        <v>727</v>
      </c>
      <c r="B232" s="22" t="s">
        <v>341</v>
      </c>
      <c r="C232" s="23"/>
      <c r="D232" s="23"/>
      <c r="E232" s="23"/>
      <c r="F232" s="23"/>
      <c r="G232" s="25" t="s">
        <v>728</v>
      </c>
      <c r="H232" s="54">
        <v>0</v>
      </c>
      <c r="I232" s="54">
        <v>40</v>
      </c>
      <c r="J232" s="54">
        <v>0</v>
      </c>
      <c r="K232" s="54">
        <v>40</v>
      </c>
      <c r="L232" s="55"/>
    </row>
    <row r="233" spans="1:12" x14ac:dyDescent="0.3">
      <c r="A233" s="24" t="s">
        <v>733</v>
      </c>
      <c r="B233" s="22" t="s">
        <v>341</v>
      </c>
      <c r="C233" s="23"/>
      <c r="D233" s="23"/>
      <c r="E233" s="23"/>
      <c r="F233" s="23"/>
      <c r="G233" s="25" t="s">
        <v>734</v>
      </c>
      <c r="H233" s="54">
        <v>0</v>
      </c>
      <c r="I233" s="54">
        <v>5976</v>
      </c>
      <c r="J233" s="54">
        <v>0</v>
      </c>
      <c r="K233" s="54">
        <v>5976</v>
      </c>
      <c r="L233" s="55"/>
    </row>
    <row r="234" spans="1:12" x14ac:dyDescent="0.3">
      <c r="A234" s="24" t="s">
        <v>735</v>
      </c>
      <c r="B234" s="22" t="s">
        <v>341</v>
      </c>
      <c r="C234" s="23"/>
      <c r="D234" s="23"/>
      <c r="E234" s="23"/>
      <c r="F234" s="23"/>
      <c r="G234" s="25" t="s">
        <v>736</v>
      </c>
      <c r="H234" s="54">
        <v>0</v>
      </c>
      <c r="I234" s="54">
        <v>20</v>
      </c>
      <c r="J234" s="54">
        <v>0</v>
      </c>
      <c r="K234" s="54">
        <v>20</v>
      </c>
      <c r="L234" s="55"/>
    </row>
    <row r="235" spans="1:12" x14ac:dyDescent="0.3">
      <c r="A235" s="24" t="s">
        <v>739</v>
      </c>
      <c r="B235" s="22" t="s">
        <v>341</v>
      </c>
      <c r="C235" s="23"/>
      <c r="D235" s="23"/>
      <c r="E235" s="23"/>
      <c r="F235" s="23"/>
      <c r="G235" s="25" t="s">
        <v>740</v>
      </c>
      <c r="H235" s="54">
        <v>0</v>
      </c>
      <c r="I235" s="54">
        <v>9.98</v>
      </c>
      <c r="J235" s="54">
        <v>0</v>
      </c>
      <c r="K235" s="54">
        <v>9.98</v>
      </c>
      <c r="L235" s="55"/>
    </row>
    <row r="236" spans="1:12" x14ac:dyDescent="0.3">
      <c r="A236" s="24" t="s">
        <v>741</v>
      </c>
      <c r="B236" s="22" t="s">
        <v>341</v>
      </c>
      <c r="C236" s="23"/>
      <c r="D236" s="23"/>
      <c r="E236" s="23"/>
      <c r="F236" s="23"/>
      <c r="G236" s="25" t="s">
        <v>742</v>
      </c>
      <c r="H236" s="54">
        <v>0</v>
      </c>
      <c r="I236" s="54">
        <v>51</v>
      </c>
      <c r="J236" s="54">
        <v>0</v>
      </c>
      <c r="K236" s="54">
        <v>51</v>
      </c>
      <c r="L236" s="55"/>
    </row>
    <row r="237" spans="1:12" x14ac:dyDescent="0.3">
      <c r="A237" s="24" t="s">
        <v>745</v>
      </c>
      <c r="B237" s="22" t="s">
        <v>341</v>
      </c>
      <c r="C237" s="23"/>
      <c r="D237" s="23"/>
      <c r="E237" s="23"/>
      <c r="F237" s="23"/>
      <c r="G237" s="25" t="s">
        <v>746</v>
      </c>
      <c r="H237" s="54">
        <v>0</v>
      </c>
      <c r="I237" s="54">
        <v>545</v>
      </c>
      <c r="J237" s="54">
        <v>0</v>
      </c>
      <c r="K237" s="54">
        <v>545</v>
      </c>
      <c r="L237" s="55"/>
    </row>
    <row r="238" spans="1:12" x14ac:dyDescent="0.3">
      <c r="A238" s="24" t="s">
        <v>747</v>
      </c>
      <c r="B238" s="22" t="s">
        <v>341</v>
      </c>
      <c r="C238" s="23"/>
      <c r="D238" s="23"/>
      <c r="E238" s="23"/>
      <c r="F238" s="23"/>
      <c r="G238" s="25" t="s">
        <v>748</v>
      </c>
      <c r="H238" s="54">
        <v>0</v>
      </c>
      <c r="I238" s="54">
        <v>267.25</v>
      </c>
      <c r="J238" s="54">
        <v>0</v>
      </c>
      <c r="K238" s="54">
        <v>267.25</v>
      </c>
      <c r="L238" s="55"/>
    </row>
    <row r="239" spans="1:12" x14ac:dyDescent="0.3">
      <c r="A239" s="24" t="s">
        <v>749</v>
      </c>
      <c r="B239" s="22" t="s">
        <v>341</v>
      </c>
      <c r="C239" s="23"/>
      <c r="D239" s="23"/>
      <c r="E239" s="23"/>
      <c r="F239" s="23"/>
      <c r="G239" s="25" t="s">
        <v>750</v>
      </c>
      <c r="H239" s="54">
        <v>0</v>
      </c>
      <c r="I239" s="54">
        <v>21.7</v>
      </c>
      <c r="J239" s="54">
        <v>0</v>
      </c>
      <c r="K239" s="54">
        <v>21.7</v>
      </c>
      <c r="L239" s="55"/>
    </row>
    <row r="240" spans="1:12" x14ac:dyDescent="0.3">
      <c r="A240" s="26" t="s">
        <v>341</v>
      </c>
      <c r="B240" s="22" t="s">
        <v>341</v>
      </c>
      <c r="C240" s="23"/>
      <c r="D240" s="23"/>
      <c r="E240" s="23"/>
      <c r="F240" s="23"/>
      <c r="G240" s="27" t="s">
        <v>341</v>
      </c>
      <c r="H240" s="53"/>
      <c r="I240" s="53"/>
      <c r="J240" s="53"/>
      <c r="K240" s="53"/>
      <c r="L240" s="53"/>
    </row>
    <row r="241" spans="1:12" x14ac:dyDescent="0.3">
      <c r="A241" s="18" t="s">
        <v>761</v>
      </c>
      <c r="B241" s="21" t="s">
        <v>341</v>
      </c>
      <c r="C241" s="19" t="s">
        <v>762</v>
      </c>
      <c r="D241" s="20"/>
      <c r="E241" s="20"/>
      <c r="F241" s="20"/>
      <c r="G241" s="20"/>
      <c r="H241" s="52">
        <v>0</v>
      </c>
      <c r="I241" s="52">
        <v>42695.27</v>
      </c>
      <c r="J241" s="52">
        <v>0</v>
      </c>
      <c r="K241" s="52">
        <v>42695.27</v>
      </c>
      <c r="L241" s="53"/>
    </row>
    <row r="242" spans="1:12" x14ac:dyDescent="0.3">
      <c r="A242" s="18" t="s">
        <v>763</v>
      </c>
      <c r="B242" s="22" t="s">
        <v>341</v>
      </c>
      <c r="C242" s="23"/>
      <c r="D242" s="19" t="s">
        <v>762</v>
      </c>
      <c r="E242" s="20"/>
      <c r="F242" s="20"/>
      <c r="G242" s="20"/>
      <c r="H242" s="52">
        <v>0</v>
      </c>
      <c r="I242" s="52">
        <v>42695.27</v>
      </c>
      <c r="J242" s="52">
        <v>0</v>
      </c>
      <c r="K242" s="52">
        <v>42695.27</v>
      </c>
      <c r="L242" s="53"/>
    </row>
    <row r="243" spans="1:12" x14ac:dyDescent="0.3">
      <c r="A243" s="18" t="s">
        <v>764</v>
      </c>
      <c r="B243" s="22" t="s">
        <v>341</v>
      </c>
      <c r="C243" s="23"/>
      <c r="D243" s="23"/>
      <c r="E243" s="19" t="s">
        <v>762</v>
      </c>
      <c r="F243" s="20"/>
      <c r="G243" s="20"/>
      <c r="H243" s="52">
        <v>0</v>
      </c>
      <c r="I243" s="52">
        <v>42695.27</v>
      </c>
      <c r="J243" s="52">
        <v>0</v>
      </c>
      <c r="K243" s="52">
        <v>42695.27</v>
      </c>
      <c r="L243" s="53"/>
    </row>
    <row r="244" spans="1:12" x14ac:dyDescent="0.3">
      <c r="A244" s="18" t="s">
        <v>765</v>
      </c>
      <c r="B244" s="22" t="s">
        <v>341</v>
      </c>
      <c r="C244" s="23"/>
      <c r="D244" s="23"/>
      <c r="E244" s="23"/>
      <c r="F244" s="19" t="s">
        <v>766</v>
      </c>
      <c r="G244" s="20"/>
      <c r="H244" s="52">
        <v>0</v>
      </c>
      <c r="I244" s="52">
        <v>29825.4</v>
      </c>
      <c r="J244" s="52">
        <v>0</v>
      </c>
      <c r="K244" s="52">
        <v>29825.4</v>
      </c>
      <c r="L244" s="53"/>
    </row>
    <row r="245" spans="1:12" x14ac:dyDescent="0.3">
      <c r="A245" s="24" t="s">
        <v>769</v>
      </c>
      <c r="B245" s="22" t="s">
        <v>341</v>
      </c>
      <c r="C245" s="23"/>
      <c r="D245" s="23"/>
      <c r="E245" s="23"/>
      <c r="F245" s="23"/>
      <c r="G245" s="25" t="s">
        <v>770</v>
      </c>
      <c r="H245" s="54">
        <v>0</v>
      </c>
      <c r="I245" s="54">
        <v>19685.3</v>
      </c>
      <c r="J245" s="54">
        <v>0</v>
      </c>
      <c r="K245" s="54">
        <v>19685.3</v>
      </c>
      <c r="L245" s="55"/>
    </row>
    <row r="246" spans="1:12" x14ac:dyDescent="0.3">
      <c r="A246" s="24" t="s">
        <v>771</v>
      </c>
      <c r="B246" s="22" t="s">
        <v>341</v>
      </c>
      <c r="C246" s="23"/>
      <c r="D246" s="23"/>
      <c r="E246" s="23"/>
      <c r="F246" s="23"/>
      <c r="G246" s="25" t="s">
        <v>772</v>
      </c>
      <c r="H246" s="54">
        <v>0</v>
      </c>
      <c r="I246" s="54">
        <v>350</v>
      </c>
      <c r="J246" s="54">
        <v>0</v>
      </c>
      <c r="K246" s="54">
        <v>350</v>
      </c>
      <c r="L246" s="55"/>
    </row>
    <row r="247" spans="1:12" x14ac:dyDescent="0.3">
      <c r="A247" s="24" t="s">
        <v>773</v>
      </c>
      <c r="B247" s="22" t="s">
        <v>341</v>
      </c>
      <c r="C247" s="23"/>
      <c r="D247" s="23"/>
      <c r="E247" s="23"/>
      <c r="F247" s="23"/>
      <c r="G247" s="25" t="s">
        <v>774</v>
      </c>
      <c r="H247" s="54">
        <v>0</v>
      </c>
      <c r="I247" s="54">
        <v>407.33</v>
      </c>
      <c r="J247" s="54">
        <v>0</v>
      </c>
      <c r="K247" s="54">
        <v>407.33</v>
      </c>
      <c r="L247" s="55"/>
    </row>
    <row r="248" spans="1:12" x14ac:dyDescent="0.3">
      <c r="A248" s="24" t="s">
        <v>775</v>
      </c>
      <c r="B248" s="22" t="s">
        <v>341</v>
      </c>
      <c r="C248" s="23"/>
      <c r="D248" s="23"/>
      <c r="E248" s="23"/>
      <c r="F248" s="23"/>
      <c r="G248" s="25" t="s">
        <v>776</v>
      </c>
      <c r="H248" s="54">
        <v>0</v>
      </c>
      <c r="I248" s="54">
        <v>4780.2</v>
      </c>
      <c r="J248" s="54">
        <v>0</v>
      </c>
      <c r="K248" s="54">
        <v>4780.2</v>
      </c>
      <c r="L248" s="55"/>
    </row>
    <row r="249" spans="1:12" x14ac:dyDescent="0.3">
      <c r="A249" s="24" t="s">
        <v>779</v>
      </c>
      <c r="B249" s="22" t="s">
        <v>341</v>
      </c>
      <c r="C249" s="23"/>
      <c r="D249" s="23"/>
      <c r="E249" s="23"/>
      <c r="F249" s="23"/>
      <c r="G249" s="25" t="s">
        <v>780</v>
      </c>
      <c r="H249" s="54">
        <v>0</v>
      </c>
      <c r="I249" s="54">
        <v>4602.57</v>
      </c>
      <c r="J249" s="54">
        <v>0</v>
      </c>
      <c r="K249" s="54">
        <v>4602.57</v>
      </c>
      <c r="L249" s="55"/>
    </row>
    <row r="250" spans="1:12" x14ac:dyDescent="0.3">
      <c r="A250" s="26" t="s">
        <v>341</v>
      </c>
      <c r="B250" s="22" t="s">
        <v>341</v>
      </c>
      <c r="C250" s="23"/>
      <c r="D250" s="23"/>
      <c r="E250" s="23"/>
      <c r="F250" s="23"/>
      <c r="G250" s="27" t="s">
        <v>341</v>
      </c>
      <c r="H250" s="53"/>
      <c r="I250" s="53"/>
      <c r="J250" s="53"/>
      <c r="K250" s="53"/>
      <c r="L250" s="53"/>
    </row>
    <row r="251" spans="1:12" x14ac:dyDescent="0.3">
      <c r="A251" s="18" t="s">
        <v>785</v>
      </c>
      <c r="B251" s="22" t="s">
        <v>341</v>
      </c>
      <c r="C251" s="23"/>
      <c r="D251" s="23"/>
      <c r="E251" s="23"/>
      <c r="F251" s="19" t="s">
        <v>786</v>
      </c>
      <c r="G251" s="20"/>
      <c r="H251" s="52">
        <v>0</v>
      </c>
      <c r="I251" s="52">
        <v>2646.04</v>
      </c>
      <c r="J251" s="52">
        <v>0</v>
      </c>
      <c r="K251" s="52">
        <v>2646.04</v>
      </c>
      <c r="L251" s="53"/>
    </row>
    <row r="252" spans="1:12" x14ac:dyDescent="0.3">
      <c r="A252" s="24" t="s">
        <v>787</v>
      </c>
      <c r="B252" s="22" t="s">
        <v>341</v>
      </c>
      <c r="C252" s="23"/>
      <c r="D252" s="23"/>
      <c r="E252" s="23"/>
      <c r="F252" s="23"/>
      <c r="G252" s="25" t="s">
        <v>788</v>
      </c>
      <c r="H252" s="54">
        <v>0</v>
      </c>
      <c r="I252" s="54">
        <v>2646.04</v>
      </c>
      <c r="J252" s="54">
        <v>0</v>
      </c>
      <c r="K252" s="54">
        <v>2646.04</v>
      </c>
      <c r="L252" s="55"/>
    </row>
    <row r="253" spans="1:12" x14ac:dyDescent="0.3">
      <c r="A253" s="26" t="s">
        <v>341</v>
      </c>
      <c r="B253" s="22" t="s">
        <v>341</v>
      </c>
      <c r="C253" s="23"/>
      <c r="D253" s="23"/>
      <c r="E253" s="23"/>
      <c r="F253" s="23"/>
      <c r="G253" s="27" t="s">
        <v>341</v>
      </c>
      <c r="H253" s="53"/>
      <c r="I253" s="53"/>
      <c r="J253" s="53"/>
      <c r="K253" s="53"/>
      <c r="L253" s="53"/>
    </row>
    <row r="254" spans="1:12" x14ac:dyDescent="0.3">
      <c r="A254" s="18" t="s">
        <v>789</v>
      </c>
      <c r="B254" s="22" t="s">
        <v>341</v>
      </c>
      <c r="C254" s="23"/>
      <c r="D254" s="23"/>
      <c r="E254" s="23"/>
      <c r="F254" s="19" t="s">
        <v>790</v>
      </c>
      <c r="G254" s="20"/>
      <c r="H254" s="52">
        <v>0</v>
      </c>
      <c r="I254" s="52">
        <v>2361.35</v>
      </c>
      <c r="J254" s="52">
        <v>0</v>
      </c>
      <c r="K254" s="52">
        <v>2361.35</v>
      </c>
      <c r="L254" s="53"/>
    </row>
    <row r="255" spans="1:12" x14ac:dyDescent="0.3">
      <c r="A255" s="24" t="s">
        <v>791</v>
      </c>
      <c r="B255" s="22" t="s">
        <v>341</v>
      </c>
      <c r="C255" s="23"/>
      <c r="D255" s="23"/>
      <c r="E255" s="23"/>
      <c r="F255" s="23"/>
      <c r="G255" s="25" t="s">
        <v>792</v>
      </c>
      <c r="H255" s="54">
        <v>0</v>
      </c>
      <c r="I255" s="54">
        <v>2361.35</v>
      </c>
      <c r="J255" s="54">
        <v>0</v>
      </c>
      <c r="K255" s="54">
        <v>2361.35</v>
      </c>
      <c r="L255" s="55"/>
    </row>
    <row r="256" spans="1:12" x14ac:dyDescent="0.3">
      <c r="A256" s="26" t="s">
        <v>341</v>
      </c>
      <c r="B256" s="22" t="s">
        <v>341</v>
      </c>
      <c r="C256" s="23"/>
      <c r="D256" s="23"/>
      <c r="E256" s="23"/>
      <c r="F256" s="23"/>
      <c r="G256" s="27" t="s">
        <v>341</v>
      </c>
      <c r="H256" s="53"/>
      <c r="I256" s="53"/>
      <c r="J256" s="53"/>
      <c r="K256" s="53"/>
      <c r="L256" s="53"/>
    </row>
    <row r="257" spans="1:12" x14ac:dyDescent="0.3">
      <c r="A257" s="18" t="s">
        <v>796</v>
      </c>
      <c r="B257" s="22" t="s">
        <v>341</v>
      </c>
      <c r="C257" s="23"/>
      <c r="D257" s="23"/>
      <c r="E257" s="23"/>
      <c r="F257" s="19" t="s">
        <v>752</v>
      </c>
      <c r="G257" s="20"/>
      <c r="H257" s="52">
        <v>0</v>
      </c>
      <c r="I257" s="52">
        <v>7862.48</v>
      </c>
      <c r="J257" s="52">
        <v>0</v>
      </c>
      <c r="K257" s="52">
        <v>7862.48</v>
      </c>
      <c r="L257" s="53"/>
    </row>
    <row r="258" spans="1:12" x14ac:dyDescent="0.3">
      <c r="A258" s="24" t="s">
        <v>797</v>
      </c>
      <c r="B258" s="22" t="s">
        <v>341</v>
      </c>
      <c r="C258" s="23"/>
      <c r="D258" s="23"/>
      <c r="E258" s="23"/>
      <c r="F258" s="23"/>
      <c r="G258" s="25" t="s">
        <v>754</v>
      </c>
      <c r="H258" s="54">
        <v>0</v>
      </c>
      <c r="I258" s="54">
        <v>200</v>
      </c>
      <c r="J258" s="54">
        <v>0</v>
      </c>
      <c r="K258" s="54">
        <v>200</v>
      </c>
      <c r="L258" s="55"/>
    </row>
    <row r="259" spans="1:12" x14ac:dyDescent="0.3">
      <c r="A259" s="24" t="s">
        <v>802</v>
      </c>
      <c r="B259" s="22" t="s">
        <v>341</v>
      </c>
      <c r="C259" s="23"/>
      <c r="D259" s="23"/>
      <c r="E259" s="23"/>
      <c r="F259" s="23"/>
      <c r="G259" s="25" t="s">
        <v>756</v>
      </c>
      <c r="H259" s="54">
        <v>0</v>
      </c>
      <c r="I259" s="54">
        <v>7662.48</v>
      </c>
      <c r="J259" s="54">
        <v>0</v>
      </c>
      <c r="K259" s="54">
        <v>7662.48</v>
      </c>
      <c r="L259" s="55"/>
    </row>
    <row r="260" spans="1:12" x14ac:dyDescent="0.3">
      <c r="A260" s="26" t="s">
        <v>341</v>
      </c>
      <c r="B260" s="22" t="s">
        <v>341</v>
      </c>
      <c r="C260" s="23"/>
      <c r="D260" s="23"/>
      <c r="E260" s="23"/>
      <c r="F260" s="23"/>
      <c r="G260" s="27" t="s">
        <v>341</v>
      </c>
      <c r="H260" s="53"/>
      <c r="I260" s="53"/>
      <c r="J260" s="53"/>
      <c r="K260" s="53"/>
      <c r="L260" s="53"/>
    </row>
    <row r="261" spans="1:12" x14ac:dyDescent="0.3">
      <c r="A261" s="18" t="s">
        <v>803</v>
      </c>
      <c r="B261" s="21" t="s">
        <v>341</v>
      </c>
      <c r="C261" s="19" t="s">
        <v>804</v>
      </c>
      <c r="D261" s="20"/>
      <c r="E261" s="20"/>
      <c r="F261" s="20"/>
      <c r="G261" s="20"/>
      <c r="H261" s="52">
        <v>0</v>
      </c>
      <c r="I261" s="52">
        <v>11109.91</v>
      </c>
      <c r="J261" s="52">
        <v>0.04</v>
      </c>
      <c r="K261" s="52">
        <v>11109.87</v>
      </c>
      <c r="L261" s="53"/>
    </row>
    <row r="262" spans="1:12" x14ac:dyDescent="0.3">
      <c r="A262" s="18" t="s">
        <v>805</v>
      </c>
      <c r="B262" s="22" t="s">
        <v>341</v>
      </c>
      <c r="C262" s="23"/>
      <c r="D262" s="19" t="s">
        <v>804</v>
      </c>
      <c r="E262" s="20"/>
      <c r="F262" s="20"/>
      <c r="G262" s="20"/>
      <c r="H262" s="52">
        <v>0</v>
      </c>
      <c r="I262" s="52">
        <v>11109.91</v>
      </c>
      <c r="J262" s="52">
        <v>0.04</v>
      </c>
      <c r="K262" s="52">
        <v>11109.87</v>
      </c>
      <c r="L262" s="53"/>
    </row>
    <row r="263" spans="1:12" x14ac:dyDescent="0.3">
      <c r="A263" s="18" t="s">
        <v>806</v>
      </c>
      <c r="B263" s="22" t="s">
        <v>341</v>
      </c>
      <c r="C263" s="23"/>
      <c r="D263" s="23"/>
      <c r="E263" s="19" t="s">
        <v>807</v>
      </c>
      <c r="F263" s="20"/>
      <c r="G263" s="20"/>
      <c r="H263" s="52">
        <v>0</v>
      </c>
      <c r="I263" s="52">
        <v>11109.91</v>
      </c>
      <c r="J263" s="52">
        <v>0.04</v>
      </c>
      <c r="K263" s="52">
        <v>11109.87</v>
      </c>
      <c r="L263" s="53"/>
    </row>
    <row r="264" spans="1:12" x14ac:dyDescent="0.3">
      <c r="A264" s="18" t="s">
        <v>819</v>
      </c>
      <c r="B264" s="22" t="s">
        <v>341</v>
      </c>
      <c r="C264" s="23"/>
      <c r="D264" s="23"/>
      <c r="E264" s="23"/>
      <c r="F264" s="19" t="s">
        <v>752</v>
      </c>
      <c r="G264" s="20"/>
      <c r="H264" s="52">
        <v>0</v>
      </c>
      <c r="I264" s="52">
        <v>11109.91</v>
      </c>
      <c r="J264" s="52">
        <v>0.04</v>
      </c>
      <c r="K264" s="52">
        <v>11109.87</v>
      </c>
      <c r="L264" s="53"/>
    </row>
    <row r="265" spans="1:12" x14ac:dyDescent="0.3">
      <c r="A265" s="24" t="s">
        <v>823</v>
      </c>
      <c r="B265" s="22" t="s">
        <v>341</v>
      </c>
      <c r="C265" s="23"/>
      <c r="D265" s="23"/>
      <c r="E265" s="23"/>
      <c r="F265" s="23"/>
      <c r="G265" s="25" t="s">
        <v>710</v>
      </c>
      <c r="H265" s="54">
        <v>0</v>
      </c>
      <c r="I265" s="54">
        <v>4125.05</v>
      </c>
      <c r="J265" s="54">
        <v>0</v>
      </c>
      <c r="K265" s="54">
        <v>4125.05</v>
      </c>
      <c r="L265" s="55"/>
    </row>
    <row r="266" spans="1:12" x14ac:dyDescent="0.3">
      <c r="A266" s="24" t="s">
        <v>825</v>
      </c>
      <c r="B266" s="22" t="s">
        <v>341</v>
      </c>
      <c r="C266" s="23"/>
      <c r="D266" s="23"/>
      <c r="E266" s="23"/>
      <c r="F266" s="23"/>
      <c r="G266" s="25" t="s">
        <v>826</v>
      </c>
      <c r="H266" s="54">
        <v>0</v>
      </c>
      <c r="I266" s="54">
        <v>6984.86</v>
      </c>
      <c r="J266" s="54">
        <v>0.04</v>
      </c>
      <c r="K266" s="54">
        <v>6984.82</v>
      </c>
      <c r="L266" s="55"/>
    </row>
    <row r="267" spans="1:12" x14ac:dyDescent="0.3">
      <c r="A267" s="18" t="s">
        <v>341</v>
      </c>
      <c r="B267" s="22" t="s">
        <v>341</v>
      </c>
      <c r="C267" s="23"/>
      <c r="D267" s="23"/>
      <c r="E267" s="19" t="s">
        <v>341</v>
      </c>
      <c r="F267" s="20"/>
      <c r="G267" s="20"/>
      <c r="H267" s="56"/>
      <c r="I267" s="56"/>
      <c r="J267" s="56"/>
      <c r="K267" s="56"/>
      <c r="L267" s="53"/>
    </row>
    <row r="268" spans="1:12" x14ac:dyDescent="0.3">
      <c r="A268" s="18" t="s">
        <v>827</v>
      </c>
      <c r="B268" s="21" t="s">
        <v>341</v>
      </c>
      <c r="C268" s="19" t="s">
        <v>828</v>
      </c>
      <c r="D268" s="20"/>
      <c r="E268" s="20"/>
      <c r="F268" s="20"/>
      <c r="G268" s="20"/>
      <c r="H268" s="52">
        <v>0</v>
      </c>
      <c r="I268" s="52">
        <v>9336.42</v>
      </c>
      <c r="J268" s="52">
        <v>0.01</v>
      </c>
      <c r="K268" s="52">
        <v>9336.41</v>
      </c>
      <c r="L268" s="53"/>
    </row>
    <row r="269" spans="1:12" x14ac:dyDescent="0.3">
      <c r="A269" s="18" t="s">
        <v>829</v>
      </c>
      <c r="B269" s="22" t="s">
        <v>341</v>
      </c>
      <c r="C269" s="23"/>
      <c r="D269" s="19" t="s">
        <v>828</v>
      </c>
      <c r="E269" s="20"/>
      <c r="F269" s="20"/>
      <c r="G269" s="20"/>
      <c r="H269" s="52">
        <v>0</v>
      </c>
      <c r="I269" s="52">
        <v>9336.42</v>
      </c>
      <c r="J269" s="52">
        <v>0.01</v>
      </c>
      <c r="K269" s="52">
        <v>9336.41</v>
      </c>
      <c r="L269" s="53"/>
    </row>
    <row r="270" spans="1:12" x14ac:dyDescent="0.3">
      <c r="A270" s="18" t="s">
        <v>830</v>
      </c>
      <c r="B270" s="22" t="s">
        <v>341</v>
      </c>
      <c r="C270" s="23"/>
      <c r="D270" s="23"/>
      <c r="E270" s="19" t="s">
        <v>828</v>
      </c>
      <c r="F270" s="20"/>
      <c r="G270" s="20"/>
      <c r="H270" s="52">
        <v>0</v>
      </c>
      <c r="I270" s="52">
        <v>9336.42</v>
      </c>
      <c r="J270" s="52">
        <v>0.01</v>
      </c>
      <c r="K270" s="52">
        <v>9336.41</v>
      </c>
      <c r="L270" s="53"/>
    </row>
    <row r="271" spans="1:12" x14ac:dyDescent="0.3">
      <c r="A271" s="18" t="s">
        <v>831</v>
      </c>
      <c r="B271" s="22" t="s">
        <v>341</v>
      </c>
      <c r="C271" s="23"/>
      <c r="D271" s="23"/>
      <c r="E271" s="23"/>
      <c r="F271" s="19" t="s">
        <v>813</v>
      </c>
      <c r="G271" s="20"/>
      <c r="H271" s="52">
        <v>0</v>
      </c>
      <c r="I271" s="52">
        <v>1148.74</v>
      </c>
      <c r="J271" s="52">
        <v>0</v>
      </c>
      <c r="K271" s="52">
        <v>1148.74</v>
      </c>
      <c r="L271" s="53"/>
    </row>
    <row r="272" spans="1:12" x14ac:dyDescent="0.3">
      <c r="A272" s="24" t="s">
        <v>832</v>
      </c>
      <c r="B272" s="22" t="s">
        <v>341</v>
      </c>
      <c r="C272" s="23"/>
      <c r="D272" s="23"/>
      <c r="E272" s="23"/>
      <c r="F272" s="23"/>
      <c r="G272" s="25" t="s">
        <v>833</v>
      </c>
      <c r="H272" s="54">
        <v>0</v>
      </c>
      <c r="I272" s="54">
        <v>1148.74</v>
      </c>
      <c r="J272" s="54">
        <v>0</v>
      </c>
      <c r="K272" s="54">
        <v>1148.74</v>
      </c>
      <c r="L272" s="55"/>
    </row>
    <row r="273" spans="1:12" x14ac:dyDescent="0.3">
      <c r="A273" s="26" t="s">
        <v>341</v>
      </c>
      <c r="B273" s="22" t="s">
        <v>341</v>
      </c>
      <c r="C273" s="23"/>
      <c r="D273" s="23"/>
      <c r="E273" s="23"/>
      <c r="F273" s="23"/>
      <c r="G273" s="27" t="s">
        <v>341</v>
      </c>
      <c r="H273" s="53"/>
      <c r="I273" s="53"/>
      <c r="J273" s="53"/>
      <c r="K273" s="53"/>
      <c r="L273" s="53"/>
    </row>
    <row r="274" spans="1:12" x14ac:dyDescent="0.3">
      <c r="A274" s="18" t="s">
        <v>834</v>
      </c>
      <c r="B274" s="22" t="s">
        <v>341</v>
      </c>
      <c r="C274" s="23"/>
      <c r="D274" s="23"/>
      <c r="E274" s="23"/>
      <c r="F274" s="19" t="s">
        <v>835</v>
      </c>
      <c r="G274" s="20"/>
      <c r="H274" s="52">
        <v>0</v>
      </c>
      <c r="I274" s="52">
        <v>8187.68</v>
      </c>
      <c r="J274" s="52">
        <v>0.01</v>
      </c>
      <c r="K274" s="52">
        <v>8187.67</v>
      </c>
      <c r="L274" s="53"/>
    </row>
    <row r="275" spans="1:12" x14ac:dyDescent="0.3">
      <c r="A275" s="24" t="s">
        <v>836</v>
      </c>
      <c r="B275" s="22" t="s">
        <v>341</v>
      </c>
      <c r="C275" s="23"/>
      <c r="D275" s="23"/>
      <c r="E275" s="23"/>
      <c r="F275" s="23"/>
      <c r="G275" s="25" t="s">
        <v>837</v>
      </c>
      <c r="H275" s="54">
        <v>0</v>
      </c>
      <c r="I275" s="54">
        <v>6200</v>
      </c>
      <c r="J275" s="54">
        <v>0.01</v>
      </c>
      <c r="K275" s="54">
        <v>6199.99</v>
      </c>
      <c r="L275" s="55"/>
    </row>
    <row r="276" spans="1:12" x14ac:dyDescent="0.3">
      <c r="A276" s="24" t="s">
        <v>838</v>
      </c>
      <c r="B276" s="22" t="s">
        <v>341</v>
      </c>
      <c r="C276" s="23"/>
      <c r="D276" s="23"/>
      <c r="E276" s="23"/>
      <c r="F276" s="23"/>
      <c r="G276" s="25" t="s">
        <v>839</v>
      </c>
      <c r="H276" s="54">
        <v>0</v>
      </c>
      <c r="I276" s="54">
        <v>1987.68</v>
      </c>
      <c r="J276" s="54">
        <v>0</v>
      </c>
      <c r="K276" s="54">
        <v>1987.68</v>
      </c>
      <c r="L276" s="55"/>
    </row>
    <row r="277" spans="1:12" x14ac:dyDescent="0.3">
      <c r="A277" s="26" t="s">
        <v>341</v>
      </c>
      <c r="B277" s="22" t="s">
        <v>341</v>
      </c>
      <c r="C277" s="23"/>
      <c r="D277" s="23"/>
      <c r="E277" s="23"/>
      <c r="F277" s="23"/>
      <c r="G277" s="27" t="s">
        <v>341</v>
      </c>
      <c r="H277" s="53"/>
      <c r="I277" s="53"/>
      <c r="J277" s="53"/>
      <c r="K277" s="53"/>
      <c r="L277" s="53"/>
    </row>
    <row r="278" spans="1:12" x14ac:dyDescent="0.3">
      <c r="A278" s="18" t="s">
        <v>844</v>
      </c>
      <c r="B278" s="21" t="s">
        <v>341</v>
      </c>
      <c r="C278" s="19" t="s">
        <v>845</v>
      </c>
      <c r="D278" s="20"/>
      <c r="E278" s="20"/>
      <c r="F278" s="20"/>
      <c r="G278" s="20"/>
      <c r="H278" s="52">
        <v>0</v>
      </c>
      <c r="I278" s="52">
        <v>25896.51</v>
      </c>
      <c r="J278" s="52">
        <v>0</v>
      </c>
      <c r="K278" s="52">
        <v>25896.51</v>
      </c>
      <c r="L278" s="53"/>
    </row>
    <row r="279" spans="1:12" x14ac:dyDescent="0.3">
      <c r="A279" s="18" t="s">
        <v>846</v>
      </c>
      <c r="B279" s="22" t="s">
        <v>341</v>
      </c>
      <c r="C279" s="23"/>
      <c r="D279" s="19" t="s">
        <v>845</v>
      </c>
      <c r="E279" s="20"/>
      <c r="F279" s="20"/>
      <c r="G279" s="20"/>
      <c r="H279" s="52">
        <v>0</v>
      </c>
      <c r="I279" s="52">
        <v>25896.51</v>
      </c>
      <c r="J279" s="52">
        <v>0</v>
      </c>
      <c r="K279" s="52">
        <v>25896.51</v>
      </c>
      <c r="L279" s="53"/>
    </row>
    <row r="280" spans="1:12" x14ac:dyDescent="0.3">
      <c r="A280" s="18" t="s">
        <v>847</v>
      </c>
      <c r="B280" s="22" t="s">
        <v>341</v>
      </c>
      <c r="C280" s="23"/>
      <c r="D280" s="23"/>
      <c r="E280" s="19" t="s">
        <v>845</v>
      </c>
      <c r="F280" s="20"/>
      <c r="G280" s="20"/>
      <c r="H280" s="52">
        <v>0</v>
      </c>
      <c r="I280" s="52">
        <v>25896.51</v>
      </c>
      <c r="J280" s="52">
        <v>0</v>
      </c>
      <c r="K280" s="52">
        <v>25896.51</v>
      </c>
      <c r="L280" s="53"/>
    </row>
    <row r="281" spans="1:12" x14ac:dyDescent="0.3">
      <c r="A281" s="18" t="s">
        <v>848</v>
      </c>
      <c r="B281" s="22" t="s">
        <v>341</v>
      </c>
      <c r="C281" s="23"/>
      <c r="D281" s="23"/>
      <c r="E281" s="23"/>
      <c r="F281" s="19" t="s">
        <v>849</v>
      </c>
      <c r="G281" s="20"/>
      <c r="H281" s="52">
        <v>0</v>
      </c>
      <c r="I281" s="52">
        <v>566</v>
      </c>
      <c r="J281" s="52">
        <v>0</v>
      </c>
      <c r="K281" s="52">
        <v>566</v>
      </c>
      <c r="L281" s="53"/>
    </row>
    <row r="282" spans="1:12" x14ac:dyDescent="0.3">
      <c r="A282" s="24" t="s">
        <v>850</v>
      </c>
      <c r="B282" s="22" t="s">
        <v>341</v>
      </c>
      <c r="C282" s="23"/>
      <c r="D282" s="23"/>
      <c r="E282" s="23"/>
      <c r="F282" s="23"/>
      <c r="G282" s="25" t="s">
        <v>851</v>
      </c>
      <c r="H282" s="54">
        <v>0</v>
      </c>
      <c r="I282" s="54">
        <v>566</v>
      </c>
      <c r="J282" s="54">
        <v>0</v>
      </c>
      <c r="K282" s="54">
        <v>566</v>
      </c>
      <c r="L282" s="55"/>
    </row>
    <row r="283" spans="1:12" x14ac:dyDescent="0.3">
      <c r="A283" s="26" t="s">
        <v>341</v>
      </c>
      <c r="B283" s="22" t="s">
        <v>341</v>
      </c>
      <c r="C283" s="23"/>
      <c r="D283" s="23"/>
      <c r="E283" s="23"/>
      <c r="F283" s="23"/>
      <c r="G283" s="27" t="s">
        <v>341</v>
      </c>
      <c r="H283" s="53"/>
      <c r="I283" s="53"/>
      <c r="J283" s="53"/>
      <c r="K283" s="53"/>
      <c r="L283" s="53"/>
    </row>
    <row r="284" spans="1:12" x14ac:dyDescent="0.3">
      <c r="A284" s="18" t="s">
        <v>852</v>
      </c>
      <c r="B284" s="22" t="s">
        <v>341</v>
      </c>
      <c r="C284" s="23"/>
      <c r="D284" s="23"/>
      <c r="E284" s="23"/>
      <c r="F284" s="19" t="s">
        <v>853</v>
      </c>
      <c r="G284" s="20"/>
      <c r="H284" s="52">
        <v>0</v>
      </c>
      <c r="I284" s="52">
        <v>6510</v>
      </c>
      <c r="J284" s="52">
        <v>0</v>
      </c>
      <c r="K284" s="52">
        <v>6510</v>
      </c>
      <c r="L284" s="53"/>
    </row>
    <row r="285" spans="1:12" x14ac:dyDescent="0.3">
      <c r="A285" s="24" t="s">
        <v>854</v>
      </c>
      <c r="B285" s="22" t="s">
        <v>341</v>
      </c>
      <c r="C285" s="23"/>
      <c r="D285" s="23"/>
      <c r="E285" s="23"/>
      <c r="F285" s="23"/>
      <c r="G285" s="25" t="s">
        <v>855</v>
      </c>
      <c r="H285" s="54">
        <v>0</v>
      </c>
      <c r="I285" s="54">
        <v>6510</v>
      </c>
      <c r="J285" s="54">
        <v>0</v>
      </c>
      <c r="K285" s="54">
        <v>6510</v>
      </c>
      <c r="L285" s="55"/>
    </row>
    <row r="286" spans="1:12" x14ac:dyDescent="0.3">
      <c r="A286" s="26" t="s">
        <v>341</v>
      </c>
      <c r="B286" s="22" t="s">
        <v>341</v>
      </c>
      <c r="C286" s="23"/>
      <c r="D286" s="23"/>
      <c r="E286" s="23"/>
      <c r="F286" s="23"/>
      <c r="G286" s="27" t="s">
        <v>341</v>
      </c>
      <c r="H286" s="53"/>
      <c r="I286" s="53"/>
      <c r="J286" s="53"/>
      <c r="K286" s="53"/>
      <c r="L286" s="53"/>
    </row>
    <row r="287" spans="1:12" x14ac:dyDescent="0.3">
      <c r="A287" s="18" t="s">
        <v>862</v>
      </c>
      <c r="B287" s="22" t="s">
        <v>341</v>
      </c>
      <c r="C287" s="23"/>
      <c r="D287" s="23"/>
      <c r="E287" s="23"/>
      <c r="F287" s="19" t="s">
        <v>863</v>
      </c>
      <c r="G287" s="20"/>
      <c r="H287" s="52">
        <v>0</v>
      </c>
      <c r="I287" s="52">
        <v>5425.51</v>
      </c>
      <c r="J287" s="52">
        <v>0</v>
      </c>
      <c r="K287" s="52">
        <v>5425.51</v>
      </c>
      <c r="L287" s="53"/>
    </row>
    <row r="288" spans="1:12" x14ac:dyDescent="0.3">
      <c r="A288" s="24" t="s">
        <v>866</v>
      </c>
      <c r="B288" s="22" t="s">
        <v>341</v>
      </c>
      <c r="C288" s="23"/>
      <c r="D288" s="23"/>
      <c r="E288" s="23"/>
      <c r="F288" s="23"/>
      <c r="G288" s="25" t="s">
        <v>768</v>
      </c>
      <c r="H288" s="54">
        <v>0</v>
      </c>
      <c r="I288" s="54">
        <v>99.99</v>
      </c>
      <c r="J288" s="54">
        <v>0</v>
      </c>
      <c r="K288" s="54">
        <v>99.99</v>
      </c>
      <c r="L288" s="55"/>
    </row>
    <row r="289" spans="1:12" x14ac:dyDescent="0.3">
      <c r="A289" s="24" t="s">
        <v>867</v>
      </c>
      <c r="B289" s="22" t="s">
        <v>341</v>
      </c>
      <c r="C289" s="23"/>
      <c r="D289" s="23"/>
      <c r="E289" s="23"/>
      <c r="F289" s="23"/>
      <c r="G289" s="25" t="s">
        <v>868</v>
      </c>
      <c r="H289" s="54">
        <v>0</v>
      </c>
      <c r="I289" s="54">
        <v>4741.3999999999996</v>
      </c>
      <c r="J289" s="54">
        <v>0</v>
      </c>
      <c r="K289" s="54">
        <v>4741.3999999999996</v>
      </c>
      <c r="L289" s="55"/>
    </row>
    <row r="290" spans="1:12" x14ac:dyDescent="0.3">
      <c r="A290" s="24" t="s">
        <v>869</v>
      </c>
      <c r="B290" s="22" t="s">
        <v>341</v>
      </c>
      <c r="C290" s="23"/>
      <c r="D290" s="23"/>
      <c r="E290" s="23"/>
      <c r="F290" s="23"/>
      <c r="G290" s="25" t="s">
        <v>870</v>
      </c>
      <c r="H290" s="54">
        <v>0</v>
      </c>
      <c r="I290" s="54">
        <v>205.12</v>
      </c>
      <c r="J290" s="54">
        <v>0</v>
      </c>
      <c r="K290" s="54">
        <v>205.12</v>
      </c>
      <c r="L290" s="55"/>
    </row>
    <row r="291" spans="1:12" x14ac:dyDescent="0.3">
      <c r="A291" s="24" t="s">
        <v>871</v>
      </c>
      <c r="B291" s="22" t="s">
        <v>341</v>
      </c>
      <c r="C291" s="23"/>
      <c r="D291" s="23"/>
      <c r="E291" s="23"/>
      <c r="F291" s="23"/>
      <c r="G291" s="25" t="s">
        <v>872</v>
      </c>
      <c r="H291" s="54">
        <v>0</v>
      </c>
      <c r="I291" s="54">
        <v>379</v>
      </c>
      <c r="J291" s="54">
        <v>0</v>
      </c>
      <c r="K291" s="54">
        <v>379</v>
      </c>
      <c r="L291" s="55"/>
    </row>
    <row r="292" spans="1:12" x14ac:dyDescent="0.3">
      <c r="A292" s="26" t="s">
        <v>341</v>
      </c>
      <c r="B292" s="22" t="s">
        <v>341</v>
      </c>
      <c r="C292" s="23"/>
      <c r="D292" s="23"/>
      <c r="E292" s="23"/>
      <c r="F292" s="23"/>
      <c r="G292" s="27" t="s">
        <v>341</v>
      </c>
      <c r="H292" s="53"/>
      <c r="I292" s="53"/>
      <c r="J292" s="53"/>
      <c r="K292" s="53"/>
      <c r="L292" s="53"/>
    </row>
    <row r="293" spans="1:12" x14ac:dyDescent="0.3">
      <c r="A293" s="18" t="s">
        <v>879</v>
      </c>
      <c r="B293" s="22" t="s">
        <v>341</v>
      </c>
      <c r="C293" s="23"/>
      <c r="D293" s="23"/>
      <c r="E293" s="23"/>
      <c r="F293" s="19" t="s">
        <v>752</v>
      </c>
      <c r="G293" s="20"/>
      <c r="H293" s="52">
        <v>0</v>
      </c>
      <c r="I293" s="52">
        <v>13395</v>
      </c>
      <c r="J293" s="52">
        <v>0</v>
      </c>
      <c r="K293" s="52">
        <v>13395</v>
      </c>
      <c r="L293" s="53"/>
    </row>
    <row r="294" spans="1:12" x14ac:dyDescent="0.3">
      <c r="A294" s="24" t="s">
        <v>883</v>
      </c>
      <c r="B294" s="22" t="s">
        <v>341</v>
      </c>
      <c r="C294" s="23"/>
      <c r="D294" s="23"/>
      <c r="E294" s="23"/>
      <c r="F294" s="23"/>
      <c r="G294" s="25" t="s">
        <v>884</v>
      </c>
      <c r="H294" s="54">
        <v>0</v>
      </c>
      <c r="I294" s="54">
        <v>2160</v>
      </c>
      <c r="J294" s="54">
        <v>0</v>
      </c>
      <c r="K294" s="54">
        <v>2160</v>
      </c>
      <c r="L294" s="55"/>
    </row>
    <row r="295" spans="1:12" x14ac:dyDescent="0.3">
      <c r="A295" s="24" t="s">
        <v>885</v>
      </c>
      <c r="B295" s="22" t="s">
        <v>341</v>
      </c>
      <c r="C295" s="23"/>
      <c r="D295" s="23"/>
      <c r="E295" s="23"/>
      <c r="F295" s="23"/>
      <c r="G295" s="25" t="s">
        <v>886</v>
      </c>
      <c r="H295" s="54">
        <v>0</v>
      </c>
      <c r="I295" s="54">
        <v>11235</v>
      </c>
      <c r="J295" s="54">
        <v>0</v>
      </c>
      <c r="K295" s="54">
        <v>11235</v>
      </c>
      <c r="L295" s="55"/>
    </row>
    <row r="296" spans="1:12" x14ac:dyDescent="0.3">
      <c r="A296" s="26" t="s">
        <v>341</v>
      </c>
      <c r="B296" s="22" t="s">
        <v>341</v>
      </c>
      <c r="C296" s="23"/>
      <c r="D296" s="23"/>
      <c r="E296" s="23"/>
      <c r="F296" s="23"/>
      <c r="G296" s="27" t="s">
        <v>341</v>
      </c>
      <c r="H296" s="53"/>
      <c r="I296" s="53"/>
      <c r="J296" s="53"/>
      <c r="K296" s="53"/>
      <c r="L296" s="53"/>
    </row>
    <row r="297" spans="1:12" x14ac:dyDescent="0.3">
      <c r="A297" s="18" t="s">
        <v>889</v>
      </c>
      <c r="B297" s="21" t="s">
        <v>341</v>
      </c>
      <c r="C297" s="19" t="s">
        <v>890</v>
      </c>
      <c r="D297" s="20"/>
      <c r="E297" s="20"/>
      <c r="F297" s="20"/>
      <c r="G297" s="20"/>
      <c r="H297" s="52">
        <v>0</v>
      </c>
      <c r="I297" s="52">
        <v>9750.2099999999991</v>
      </c>
      <c r="J297" s="52">
        <v>0.01</v>
      </c>
      <c r="K297" s="52">
        <v>9750.2000000000007</v>
      </c>
      <c r="L297" s="53"/>
    </row>
    <row r="298" spans="1:12" x14ac:dyDescent="0.3">
      <c r="A298" s="18" t="s">
        <v>891</v>
      </c>
      <c r="B298" s="22" t="s">
        <v>341</v>
      </c>
      <c r="C298" s="23"/>
      <c r="D298" s="19" t="s">
        <v>890</v>
      </c>
      <c r="E298" s="20"/>
      <c r="F298" s="20"/>
      <c r="G298" s="20"/>
      <c r="H298" s="52">
        <v>0</v>
      </c>
      <c r="I298" s="52">
        <v>9750.2099999999991</v>
      </c>
      <c r="J298" s="52">
        <v>0.01</v>
      </c>
      <c r="K298" s="52">
        <v>9750.2000000000007</v>
      </c>
      <c r="L298" s="53"/>
    </row>
    <row r="299" spans="1:12" x14ac:dyDescent="0.3">
      <c r="A299" s="18" t="s">
        <v>892</v>
      </c>
      <c r="B299" s="22" t="s">
        <v>341</v>
      </c>
      <c r="C299" s="23"/>
      <c r="D299" s="23"/>
      <c r="E299" s="19" t="s">
        <v>890</v>
      </c>
      <c r="F299" s="20"/>
      <c r="G299" s="20"/>
      <c r="H299" s="52">
        <v>0</v>
      </c>
      <c r="I299" s="52">
        <v>9750.2099999999991</v>
      </c>
      <c r="J299" s="52">
        <v>0.01</v>
      </c>
      <c r="K299" s="52">
        <v>9750.2000000000007</v>
      </c>
      <c r="L299" s="53"/>
    </row>
    <row r="300" spans="1:12" x14ac:dyDescent="0.3">
      <c r="A300" s="18" t="s">
        <v>893</v>
      </c>
      <c r="B300" s="22" t="s">
        <v>341</v>
      </c>
      <c r="C300" s="23"/>
      <c r="D300" s="23"/>
      <c r="E300" s="23"/>
      <c r="F300" s="19" t="s">
        <v>894</v>
      </c>
      <c r="G300" s="20"/>
      <c r="H300" s="52">
        <v>0</v>
      </c>
      <c r="I300" s="52">
        <v>837.51</v>
      </c>
      <c r="J300" s="52">
        <v>0.01</v>
      </c>
      <c r="K300" s="52">
        <v>837.5</v>
      </c>
      <c r="L300" s="53"/>
    </row>
    <row r="301" spans="1:12" x14ac:dyDescent="0.3">
      <c r="A301" s="24" t="s">
        <v>895</v>
      </c>
      <c r="B301" s="22" t="s">
        <v>341</v>
      </c>
      <c r="C301" s="23"/>
      <c r="D301" s="23"/>
      <c r="E301" s="23"/>
      <c r="F301" s="23"/>
      <c r="G301" s="25" t="s">
        <v>896</v>
      </c>
      <c r="H301" s="54">
        <v>0</v>
      </c>
      <c r="I301" s="54">
        <v>837.51</v>
      </c>
      <c r="J301" s="54">
        <v>0.01</v>
      </c>
      <c r="K301" s="54">
        <v>837.5</v>
      </c>
      <c r="L301" s="55"/>
    </row>
    <row r="302" spans="1:12" x14ac:dyDescent="0.3">
      <c r="A302" s="26" t="s">
        <v>341</v>
      </c>
      <c r="B302" s="22" t="s">
        <v>341</v>
      </c>
      <c r="C302" s="23"/>
      <c r="D302" s="23"/>
      <c r="E302" s="23"/>
      <c r="F302" s="23"/>
      <c r="G302" s="27" t="s">
        <v>341</v>
      </c>
      <c r="H302" s="53"/>
      <c r="I302" s="53"/>
      <c r="J302" s="53"/>
      <c r="K302" s="53"/>
      <c r="L302" s="53"/>
    </row>
    <row r="303" spans="1:12" x14ac:dyDescent="0.3">
      <c r="A303" s="18" t="s">
        <v>899</v>
      </c>
      <c r="B303" s="22" t="s">
        <v>341</v>
      </c>
      <c r="C303" s="23"/>
      <c r="D303" s="23"/>
      <c r="E303" s="23"/>
      <c r="F303" s="19" t="s">
        <v>900</v>
      </c>
      <c r="G303" s="20"/>
      <c r="H303" s="52">
        <v>0</v>
      </c>
      <c r="I303" s="52">
        <v>8912.7000000000007</v>
      </c>
      <c r="J303" s="52">
        <v>0</v>
      </c>
      <c r="K303" s="52">
        <v>8912.7000000000007</v>
      </c>
      <c r="L303" s="53"/>
    </row>
    <row r="304" spans="1:12" x14ac:dyDescent="0.3">
      <c r="A304" s="24" t="s">
        <v>905</v>
      </c>
      <c r="B304" s="22" t="s">
        <v>341</v>
      </c>
      <c r="C304" s="23"/>
      <c r="D304" s="23"/>
      <c r="E304" s="23"/>
      <c r="F304" s="23"/>
      <c r="G304" s="25" t="s">
        <v>906</v>
      </c>
      <c r="H304" s="54">
        <v>0</v>
      </c>
      <c r="I304" s="54">
        <v>8912.7000000000007</v>
      </c>
      <c r="J304" s="54">
        <v>0</v>
      </c>
      <c r="K304" s="54">
        <v>8912.7000000000007</v>
      </c>
      <c r="L304" s="55"/>
    </row>
    <row r="305" spans="1:12" x14ac:dyDescent="0.3">
      <c r="A305" s="26" t="s">
        <v>341</v>
      </c>
      <c r="B305" s="22" t="s">
        <v>341</v>
      </c>
      <c r="C305" s="23"/>
      <c r="D305" s="23"/>
      <c r="E305" s="23"/>
      <c r="F305" s="23"/>
      <c r="G305" s="27" t="s">
        <v>341</v>
      </c>
      <c r="H305" s="53"/>
      <c r="I305" s="53"/>
      <c r="J305" s="53"/>
      <c r="K305" s="53"/>
      <c r="L305" s="53"/>
    </row>
    <row r="306" spans="1:12" x14ac:dyDescent="0.3">
      <c r="A306" s="18" t="s">
        <v>921</v>
      </c>
      <c r="B306" s="21" t="s">
        <v>341</v>
      </c>
      <c r="C306" s="19" t="s">
        <v>922</v>
      </c>
      <c r="D306" s="20"/>
      <c r="E306" s="20"/>
      <c r="F306" s="20"/>
      <c r="G306" s="20"/>
      <c r="H306" s="52">
        <v>0</v>
      </c>
      <c r="I306" s="52">
        <v>45429.16</v>
      </c>
      <c r="J306" s="52">
        <v>0</v>
      </c>
      <c r="K306" s="52">
        <v>45429.16</v>
      </c>
      <c r="L306" s="53"/>
    </row>
    <row r="307" spans="1:12" x14ac:dyDescent="0.3">
      <c r="A307" s="18" t="s">
        <v>923</v>
      </c>
      <c r="B307" s="22" t="s">
        <v>341</v>
      </c>
      <c r="C307" s="23"/>
      <c r="D307" s="19" t="s">
        <v>922</v>
      </c>
      <c r="E307" s="20"/>
      <c r="F307" s="20"/>
      <c r="G307" s="20"/>
      <c r="H307" s="52">
        <v>0</v>
      </c>
      <c r="I307" s="52">
        <v>45429.16</v>
      </c>
      <c r="J307" s="52">
        <v>0</v>
      </c>
      <c r="K307" s="52">
        <v>45429.16</v>
      </c>
      <c r="L307" s="53"/>
    </row>
    <row r="308" spans="1:12" x14ac:dyDescent="0.3">
      <c r="A308" s="18" t="s">
        <v>924</v>
      </c>
      <c r="B308" s="22" t="s">
        <v>341</v>
      </c>
      <c r="C308" s="23"/>
      <c r="D308" s="23"/>
      <c r="E308" s="19" t="s">
        <v>922</v>
      </c>
      <c r="F308" s="20"/>
      <c r="G308" s="20"/>
      <c r="H308" s="52">
        <v>0</v>
      </c>
      <c r="I308" s="52">
        <v>45429.16</v>
      </c>
      <c r="J308" s="52">
        <v>0</v>
      </c>
      <c r="K308" s="52">
        <v>45429.16</v>
      </c>
      <c r="L308" s="53"/>
    </row>
    <row r="309" spans="1:12" x14ac:dyDescent="0.3">
      <c r="A309" s="18" t="s">
        <v>925</v>
      </c>
      <c r="B309" s="22" t="s">
        <v>341</v>
      </c>
      <c r="C309" s="23"/>
      <c r="D309" s="23"/>
      <c r="E309" s="23"/>
      <c r="F309" s="19" t="s">
        <v>922</v>
      </c>
      <c r="G309" s="20"/>
      <c r="H309" s="52">
        <v>0</v>
      </c>
      <c r="I309" s="52">
        <v>45429.16</v>
      </c>
      <c r="J309" s="52">
        <v>0</v>
      </c>
      <c r="K309" s="52">
        <v>45429.16</v>
      </c>
      <c r="L309" s="53"/>
    </row>
    <row r="310" spans="1:12" x14ac:dyDescent="0.3">
      <c r="A310" s="24" t="s">
        <v>926</v>
      </c>
      <c r="B310" s="22" t="s">
        <v>341</v>
      </c>
      <c r="C310" s="23"/>
      <c r="D310" s="23"/>
      <c r="E310" s="23"/>
      <c r="F310" s="23"/>
      <c r="G310" s="25" t="s">
        <v>927</v>
      </c>
      <c r="H310" s="54">
        <v>0</v>
      </c>
      <c r="I310" s="54">
        <v>44579.59</v>
      </c>
      <c r="J310" s="54">
        <v>0</v>
      </c>
      <c r="K310" s="54">
        <v>44579.59</v>
      </c>
      <c r="L310" s="55"/>
    </row>
    <row r="311" spans="1:12" x14ac:dyDescent="0.3">
      <c r="A311" s="24" t="s">
        <v>928</v>
      </c>
      <c r="B311" s="22" t="s">
        <v>341</v>
      </c>
      <c r="C311" s="23"/>
      <c r="D311" s="23"/>
      <c r="E311" s="23"/>
      <c r="F311" s="23"/>
      <c r="G311" s="25" t="s">
        <v>929</v>
      </c>
      <c r="H311" s="54">
        <v>0</v>
      </c>
      <c r="I311" s="54">
        <v>849.57</v>
      </c>
      <c r="J311" s="54">
        <v>0</v>
      </c>
      <c r="K311" s="54">
        <v>849.57</v>
      </c>
      <c r="L311" s="55"/>
    </row>
    <row r="312" spans="1:12" x14ac:dyDescent="0.3">
      <c r="A312" s="26" t="s">
        <v>341</v>
      </c>
      <c r="B312" s="22" t="s">
        <v>341</v>
      </c>
      <c r="C312" s="23"/>
      <c r="D312" s="23"/>
      <c r="E312" s="23"/>
      <c r="F312" s="23"/>
      <c r="G312" s="27" t="s">
        <v>341</v>
      </c>
      <c r="H312" s="53"/>
      <c r="I312" s="53"/>
      <c r="J312" s="53"/>
      <c r="K312" s="53"/>
      <c r="L312" s="53"/>
    </row>
    <row r="313" spans="1:12" x14ac:dyDescent="0.3">
      <c r="A313" s="18" t="s">
        <v>930</v>
      </c>
      <c r="B313" s="21" t="s">
        <v>341</v>
      </c>
      <c r="C313" s="19" t="s">
        <v>931</v>
      </c>
      <c r="D313" s="20"/>
      <c r="E313" s="20"/>
      <c r="F313" s="20"/>
      <c r="G313" s="20"/>
      <c r="H313" s="52">
        <v>0</v>
      </c>
      <c r="I313" s="52">
        <v>2084.91</v>
      </c>
      <c r="J313" s="52">
        <v>0</v>
      </c>
      <c r="K313" s="52">
        <v>2084.91</v>
      </c>
      <c r="L313" s="53"/>
    </row>
    <row r="314" spans="1:12" x14ac:dyDescent="0.3">
      <c r="A314" s="18" t="s">
        <v>932</v>
      </c>
      <c r="B314" s="22" t="s">
        <v>341</v>
      </c>
      <c r="C314" s="23"/>
      <c r="D314" s="19" t="s">
        <v>931</v>
      </c>
      <c r="E314" s="20"/>
      <c r="F314" s="20"/>
      <c r="G314" s="20"/>
      <c r="H314" s="52">
        <v>0</v>
      </c>
      <c r="I314" s="52">
        <v>2084.91</v>
      </c>
      <c r="J314" s="52">
        <v>0</v>
      </c>
      <c r="K314" s="52">
        <v>2084.91</v>
      </c>
      <c r="L314" s="53"/>
    </row>
    <row r="315" spans="1:12" x14ac:dyDescent="0.3">
      <c r="A315" s="18" t="s">
        <v>933</v>
      </c>
      <c r="B315" s="22" t="s">
        <v>341</v>
      </c>
      <c r="C315" s="23"/>
      <c r="D315" s="23"/>
      <c r="E315" s="19" t="s">
        <v>931</v>
      </c>
      <c r="F315" s="20"/>
      <c r="G315" s="20"/>
      <c r="H315" s="52">
        <v>0</v>
      </c>
      <c r="I315" s="52">
        <v>2084.91</v>
      </c>
      <c r="J315" s="52">
        <v>0</v>
      </c>
      <c r="K315" s="52">
        <v>2084.91</v>
      </c>
      <c r="L315" s="53"/>
    </row>
    <row r="316" spans="1:12" x14ac:dyDescent="0.3">
      <c r="A316" s="18" t="s">
        <v>934</v>
      </c>
      <c r="B316" s="22" t="s">
        <v>341</v>
      </c>
      <c r="C316" s="23"/>
      <c r="D316" s="23"/>
      <c r="E316" s="23"/>
      <c r="F316" s="19" t="s">
        <v>931</v>
      </c>
      <c r="G316" s="20"/>
      <c r="H316" s="52">
        <v>0</v>
      </c>
      <c r="I316" s="52">
        <v>2084.91</v>
      </c>
      <c r="J316" s="52">
        <v>0</v>
      </c>
      <c r="K316" s="52">
        <v>2084.91</v>
      </c>
      <c r="L316" s="53"/>
    </row>
    <row r="317" spans="1:12" x14ac:dyDescent="0.3">
      <c r="A317" s="24" t="s">
        <v>935</v>
      </c>
      <c r="B317" s="22" t="s">
        <v>341</v>
      </c>
      <c r="C317" s="23"/>
      <c r="D317" s="23"/>
      <c r="E317" s="23"/>
      <c r="F317" s="23"/>
      <c r="G317" s="25" t="s">
        <v>567</v>
      </c>
      <c r="H317" s="54">
        <v>0</v>
      </c>
      <c r="I317" s="54">
        <v>1561.05</v>
      </c>
      <c r="J317" s="54">
        <v>0</v>
      </c>
      <c r="K317" s="54">
        <v>1561.05</v>
      </c>
      <c r="L317" s="55"/>
    </row>
    <row r="318" spans="1:12" x14ac:dyDescent="0.3">
      <c r="A318" s="24" t="s">
        <v>936</v>
      </c>
      <c r="B318" s="22" t="s">
        <v>341</v>
      </c>
      <c r="C318" s="23"/>
      <c r="D318" s="23"/>
      <c r="E318" s="23"/>
      <c r="F318" s="23"/>
      <c r="G318" s="25" t="s">
        <v>565</v>
      </c>
      <c r="H318" s="54">
        <v>0</v>
      </c>
      <c r="I318" s="54">
        <v>523.86</v>
      </c>
      <c r="J318" s="54">
        <v>0</v>
      </c>
      <c r="K318" s="54">
        <v>523.86</v>
      </c>
      <c r="L318" s="55"/>
    </row>
    <row r="319" spans="1:12" x14ac:dyDescent="0.3">
      <c r="A319" s="26" t="s">
        <v>341</v>
      </c>
      <c r="B319" s="22" t="s">
        <v>341</v>
      </c>
      <c r="C319" s="23"/>
      <c r="D319" s="23"/>
      <c r="E319" s="23"/>
      <c r="F319" s="23"/>
      <c r="G319" s="27" t="s">
        <v>341</v>
      </c>
      <c r="H319" s="53"/>
      <c r="I319" s="53"/>
      <c r="J319" s="53"/>
      <c r="K319" s="53"/>
      <c r="L319" s="53"/>
    </row>
    <row r="320" spans="1:12" x14ac:dyDescent="0.3">
      <c r="A320" s="18" t="s">
        <v>937</v>
      </c>
      <c r="B320" s="21" t="s">
        <v>341</v>
      </c>
      <c r="C320" s="19" t="s">
        <v>938</v>
      </c>
      <c r="D320" s="20"/>
      <c r="E320" s="20"/>
      <c r="F320" s="20"/>
      <c r="G320" s="20"/>
      <c r="H320" s="52">
        <v>0</v>
      </c>
      <c r="I320" s="52">
        <v>3633</v>
      </c>
      <c r="J320" s="52">
        <v>2913.47</v>
      </c>
      <c r="K320" s="52">
        <v>719.53</v>
      </c>
      <c r="L320" s="53"/>
    </row>
    <row r="321" spans="1:12" x14ac:dyDescent="0.3">
      <c r="A321" s="18" t="s">
        <v>939</v>
      </c>
      <c r="B321" s="22" t="s">
        <v>341</v>
      </c>
      <c r="C321" s="23"/>
      <c r="D321" s="19" t="s">
        <v>938</v>
      </c>
      <c r="E321" s="20"/>
      <c r="F321" s="20"/>
      <c r="G321" s="20"/>
      <c r="H321" s="52">
        <v>0</v>
      </c>
      <c r="I321" s="52">
        <v>3633</v>
      </c>
      <c r="J321" s="52">
        <v>2913.47</v>
      </c>
      <c r="K321" s="52">
        <v>719.53</v>
      </c>
      <c r="L321" s="53"/>
    </row>
    <row r="322" spans="1:12" x14ac:dyDescent="0.3">
      <c r="A322" s="18" t="s">
        <v>940</v>
      </c>
      <c r="B322" s="22" t="s">
        <v>341</v>
      </c>
      <c r="C322" s="23"/>
      <c r="D322" s="23"/>
      <c r="E322" s="19" t="s">
        <v>938</v>
      </c>
      <c r="F322" s="20"/>
      <c r="G322" s="20"/>
      <c r="H322" s="52">
        <v>0</v>
      </c>
      <c r="I322" s="52">
        <v>3633</v>
      </c>
      <c r="J322" s="52">
        <v>2913.47</v>
      </c>
      <c r="K322" s="52">
        <v>719.53</v>
      </c>
      <c r="L322" s="53"/>
    </row>
    <row r="323" spans="1:12" x14ac:dyDescent="0.3">
      <c r="A323" s="18" t="s">
        <v>941</v>
      </c>
      <c r="B323" s="22" t="s">
        <v>341</v>
      </c>
      <c r="C323" s="23"/>
      <c r="D323" s="23"/>
      <c r="E323" s="23"/>
      <c r="F323" s="19" t="s">
        <v>938</v>
      </c>
      <c r="G323" s="20"/>
      <c r="H323" s="52">
        <v>0</v>
      </c>
      <c r="I323" s="52">
        <v>3633</v>
      </c>
      <c r="J323" s="52">
        <v>2913.47</v>
      </c>
      <c r="K323" s="52">
        <v>719.53</v>
      </c>
      <c r="L323" s="53"/>
    </row>
    <row r="324" spans="1:12" x14ac:dyDescent="0.3">
      <c r="A324" s="24" t="s">
        <v>942</v>
      </c>
      <c r="B324" s="22" t="s">
        <v>341</v>
      </c>
      <c r="C324" s="23"/>
      <c r="D324" s="23"/>
      <c r="E324" s="23"/>
      <c r="F324" s="23"/>
      <c r="G324" s="25" t="s">
        <v>938</v>
      </c>
      <c r="H324" s="54">
        <v>0</v>
      </c>
      <c r="I324" s="54">
        <v>3633</v>
      </c>
      <c r="J324" s="54">
        <v>2913.47</v>
      </c>
      <c r="K324" s="54">
        <v>719.53</v>
      </c>
      <c r="L324" s="55"/>
    </row>
    <row r="325" spans="1:12" x14ac:dyDescent="0.3">
      <c r="A325" s="26" t="s">
        <v>341</v>
      </c>
      <c r="B325" s="22" t="s">
        <v>341</v>
      </c>
      <c r="C325" s="23"/>
      <c r="D325" s="23"/>
      <c r="E325" s="23"/>
      <c r="F325" s="23"/>
      <c r="G325" s="27" t="s">
        <v>341</v>
      </c>
      <c r="H325" s="53"/>
      <c r="I325" s="53"/>
      <c r="J325" s="53"/>
      <c r="K325" s="53"/>
      <c r="L325" s="53"/>
    </row>
    <row r="326" spans="1:12" x14ac:dyDescent="0.3">
      <c r="A326" s="18" t="s">
        <v>943</v>
      </c>
      <c r="B326" s="21" t="s">
        <v>341</v>
      </c>
      <c r="C326" s="19" t="s">
        <v>944</v>
      </c>
      <c r="D326" s="20"/>
      <c r="E326" s="20"/>
      <c r="F326" s="20"/>
      <c r="G326" s="20"/>
      <c r="H326" s="52">
        <v>0</v>
      </c>
      <c r="I326" s="52">
        <v>4093.59</v>
      </c>
      <c r="J326" s="52">
        <v>0</v>
      </c>
      <c r="K326" s="52">
        <v>4093.59</v>
      </c>
      <c r="L326" s="53"/>
    </row>
    <row r="327" spans="1:12" x14ac:dyDescent="0.3">
      <c r="A327" s="18" t="s">
        <v>945</v>
      </c>
      <c r="B327" s="22" t="s">
        <v>341</v>
      </c>
      <c r="C327" s="23"/>
      <c r="D327" s="19" t="s">
        <v>944</v>
      </c>
      <c r="E327" s="20"/>
      <c r="F327" s="20"/>
      <c r="G327" s="20"/>
      <c r="H327" s="52">
        <v>0</v>
      </c>
      <c r="I327" s="52">
        <v>4093.59</v>
      </c>
      <c r="J327" s="52">
        <v>0</v>
      </c>
      <c r="K327" s="52">
        <v>4093.59</v>
      </c>
      <c r="L327" s="53"/>
    </row>
    <row r="328" spans="1:12" x14ac:dyDescent="0.3">
      <c r="A328" s="18" t="s">
        <v>946</v>
      </c>
      <c r="B328" s="22" t="s">
        <v>341</v>
      </c>
      <c r="C328" s="23"/>
      <c r="D328" s="23"/>
      <c r="E328" s="19" t="s">
        <v>944</v>
      </c>
      <c r="F328" s="20"/>
      <c r="G328" s="20"/>
      <c r="H328" s="52">
        <v>0</v>
      </c>
      <c r="I328" s="52">
        <v>4093.59</v>
      </c>
      <c r="J328" s="52">
        <v>0</v>
      </c>
      <c r="K328" s="52">
        <v>4093.59</v>
      </c>
      <c r="L328" s="53"/>
    </row>
    <row r="329" spans="1:12" x14ac:dyDescent="0.3">
      <c r="A329" s="18" t="s">
        <v>947</v>
      </c>
      <c r="B329" s="22" t="s">
        <v>341</v>
      </c>
      <c r="C329" s="23"/>
      <c r="D329" s="23"/>
      <c r="E329" s="23"/>
      <c r="F329" s="19" t="s">
        <v>944</v>
      </c>
      <c r="G329" s="20"/>
      <c r="H329" s="52">
        <v>0</v>
      </c>
      <c r="I329" s="52">
        <v>4093.59</v>
      </c>
      <c r="J329" s="52">
        <v>0</v>
      </c>
      <c r="K329" s="52">
        <v>4093.59</v>
      </c>
      <c r="L329" s="53"/>
    </row>
    <row r="330" spans="1:12" x14ac:dyDescent="0.3">
      <c r="A330" s="24" t="s">
        <v>948</v>
      </c>
      <c r="B330" s="22" t="s">
        <v>341</v>
      </c>
      <c r="C330" s="23"/>
      <c r="D330" s="23"/>
      <c r="E330" s="23"/>
      <c r="F330" s="23"/>
      <c r="G330" s="25" t="s">
        <v>949</v>
      </c>
      <c r="H330" s="54">
        <v>0</v>
      </c>
      <c r="I330" s="54">
        <v>1093.5899999999999</v>
      </c>
      <c r="J330" s="54">
        <v>0</v>
      </c>
      <c r="K330" s="54">
        <v>1093.5899999999999</v>
      </c>
      <c r="L330" s="55"/>
    </row>
    <row r="331" spans="1:12" x14ac:dyDescent="0.3">
      <c r="A331" s="24" t="s">
        <v>950</v>
      </c>
      <c r="B331" s="22" t="s">
        <v>341</v>
      </c>
      <c r="C331" s="23"/>
      <c r="D331" s="23"/>
      <c r="E331" s="23"/>
      <c r="F331" s="23"/>
      <c r="G331" s="25" t="s">
        <v>951</v>
      </c>
      <c r="H331" s="54">
        <v>0</v>
      </c>
      <c r="I331" s="54">
        <v>3000</v>
      </c>
      <c r="J331" s="54">
        <v>0</v>
      </c>
      <c r="K331" s="54">
        <v>3000</v>
      </c>
      <c r="L331" s="55"/>
    </row>
    <row r="332" spans="1:12" x14ac:dyDescent="0.3">
      <c r="A332" s="26" t="s">
        <v>341</v>
      </c>
      <c r="B332" s="22" t="s">
        <v>341</v>
      </c>
      <c r="C332" s="23"/>
      <c r="D332" s="23"/>
      <c r="E332" s="23"/>
      <c r="F332" s="23"/>
      <c r="G332" s="27" t="s">
        <v>341</v>
      </c>
      <c r="H332" s="53"/>
      <c r="I332" s="53"/>
      <c r="J332" s="53"/>
      <c r="K332" s="53"/>
      <c r="L332" s="53"/>
    </row>
    <row r="333" spans="1:12" x14ac:dyDescent="0.3">
      <c r="A333" s="18" t="s">
        <v>74</v>
      </c>
      <c r="B333" s="19" t="s">
        <v>954</v>
      </c>
      <c r="C333" s="20"/>
      <c r="D333" s="20"/>
      <c r="E333" s="20"/>
      <c r="F333" s="20"/>
      <c r="G333" s="20"/>
      <c r="H333" s="52">
        <v>0</v>
      </c>
      <c r="I333" s="52">
        <v>0</v>
      </c>
      <c r="J333" s="52">
        <v>2160350.92</v>
      </c>
      <c r="K333" s="52">
        <v>2160350.92</v>
      </c>
      <c r="L333" s="53"/>
    </row>
    <row r="334" spans="1:12" x14ac:dyDescent="0.3">
      <c r="A334" s="18" t="s">
        <v>955</v>
      </c>
      <c r="B334" s="21" t="s">
        <v>341</v>
      </c>
      <c r="C334" s="19" t="s">
        <v>954</v>
      </c>
      <c r="D334" s="20"/>
      <c r="E334" s="20"/>
      <c r="F334" s="20"/>
      <c r="G334" s="20"/>
      <c r="H334" s="52">
        <v>0</v>
      </c>
      <c r="I334" s="52">
        <v>0</v>
      </c>
      <c r="J334" s="52">
        <v>2160350.92</v>
      </c>
      <c r="K334" s="52">
        <v>2160350.92</v>
      </c>
      <c r="L334" s="53"/>
    </row>
    <row r="335" spans="1:12" x14ac:dyDescent="0.3">
      <c r="A335" s="18" t="s">
        <v>956</v>
      </c>
      <c r="B335" s="22" t="s">
        <v>341</v>
      </c>
      <c r="C335" s="23"/>
      <c r="D335" s="19" t="s">
        <v>954</v>
      </c>
      <c r="E335" s="20"/>
      <c r="F335" s="20"/>
      <c r="G335" s="20"/>
      <c r="H335" s="52">
        <v>0</v>
      </c>
      <c r="I335" s="52">
        <v>0</v>
      </c>
      <c r="J335" s="52">
        <v>2160350.92</v>
      </c>
      <c r="K335" s="52">
        <v>2160350.92</v>
      </c>
      <c r="L335" s="53"/>
    </row>
    <row r="336" spans="1:12" x14ac:dyDescent="0.3">
      <c r="A336" s="18" t="s">
        <v>957</v>
      </c>
      <c r="B336" s="22" t="s">
        <v>341</v>
      </c>
      <c r="C336" s="23"/>
      <c r="D336" s="23"/>
      <c r="E336" s="19" t="s">
        <v>958</v>
      </c>
      <c r="F336" s="20"/>
      <c r="G336" s="20"/>
      <c r="H336" s="52">
        <v>0</v>
      </c>
      <c r="I336" s="52">
        <v>0</v>
      </c>
      <c r="J336" s="52">
        <v>2109997.02</v>
      </c>
      <c r="K336" s="52">
        <v>2109997.02</v>
      </c>
      <c r="L336" s="53"/>
    </row>
    <row r="337" spans="1:12" x14ac:dyDescent="0.3">
      <c r="A337" s="18" t="s">
        <v>959</v>
      </c>
      <c r="B337" s="22" t="s">
        <v>341</v>
      </c>
      <c r="C337" s="23"/>
      <c r="D337" s="23"/>
      <c r="E337" s="23"/>
      <c r="F337" s="19" t="s">
        <v>958</v>
      </c>
      <c r="G337" s="20"/>
      <c r="H337" s="52">
        <v>0</v>
      </c>
      <c r="I337" s="52">
        <v>0</v>
      </c>
      <c r="J337" s="52">
        <v>2109997.02</v>
      </c>
      <c r="K337" s="52">
        <v>2109997.02</v>
      </c>
      <c r="L337" s="53"/>
    </row>
    <row r="338" spans="1:12" x14ac:dyDescent="0.3">
      <c r="A338" s="24" t="s">
        <v>960</v>
      </c>
      <c r="B338" s="22" t="s">
        <v>341</v>
      </c>
      <c r="C338" s="23"/>
      <c r="D338" s="23"/>
      <c r="E338" s="23"/>
      <c r="F338" s="23"/>
      <c r="G338" s="25" t="s">
        <v>546</v>
      </c>
      <c r="H338" s="54">
        <v>0</v>
      </c>
      <c r="I338" s="54">
        <v>0</v>
      </c>
      <c r="J338" s="54">
        <v>2109997.02</v>
      </c>
      <c r="K338" s="54">
        <v>2109997.02</v>
      </c>
      <c r="L338" s="55"/>
    </row>
    <row r="339" spans="1:12" x14ac:dyDescent="0.3">
      <c r="A339" s="26" t="s">
        <v>341</v>
      </c>
      <c r="B339" s="22" t="s">
        <v>341</v>
      </c>
      <c r="C339" s="23"/>
      <c r="D339" s="23"/>
      <c r="E339" s="23"/>
      <c r="F339" s="23"/>
      <c r="G339" s="27" t="s">
        <v>341</v>
      </c>
      <c r="H339" s="53"/>
      <c r="I339" s="53"/>
      <c r="J339" s="53"/>
      <c r="K339" s="53"/>
      <c r="L339" s="53"/>
    </row>
    <row r="340" spans="1:12" x14ac:dyDescent="0.3">
      <c r="A340" s="18" t="s">
        <v>961</v>
      </c>
      <c r="B340" s="22" t="s">
        <v>341</v>
      </c>
      <c r="C340" s="23"/>
      <c r="D340" s="23"/>
      <c r="E340" s="19" t="s">
        <v>962</v>
      </c>
      <c r="F340" s="20"/>
      <c r="G340" s="20"/>
      <c r="H340" s="52">
        <v>0</v>
      </c>
      <c r="I340" s="52">
        <v>0</v>
      </c>
      <c r="J340" s="52">
        <v>3315.78</v>
      </c>
      <c r="K340" s="52">
        <v>3315.78</v>
      </c>
      <c r="L340" s="53"/>
    </row>
    <row r="341" spans="1:12" x14ac:dyDescent="0.3">
      <c r="A341" s="18" t="s">
        <v>963</v>
      </c>
      <c r="B341" s="22" t="s">
        <v>341</v>
      </c>
      <c r="C341" s="23"/>
      <c r="D341" s="23"/>
      <c r="E341" s="23"/>
      <c r="F341" s="19" t="s">
        <v>964</v>
      </c>
      <c r="G341" s="20"/>
      <c r="H341" s="52">
        <v>0</v>
      </c>
      <c r="I341" s="52">
        <v>0</v>
      </c>
      <c r="J341" s="52">
        <v>3315.78</v>
      </c>
      <c r="K341" s="52">
        <v>3315.78</v>
      </c>
      <c r="L341" s="53"/>
    </row>
    <row r="342" spans="1:12" x14ac:dyDescent="0.3">
      <c r="A342" s="24" t="s">
        <v>965</v>
      </c>
      <c r="B342" s="22" t="s">
        <v>341</v>
      </c>
      <c r="C342" s="23"/>
      <c r="D342" s="23"/>
      <c r="E342" s="23"/>
      <c r="F342" s="23"/>
      <c r="G342" s="25" t="s">
        <v>966</v>
      </c>
      <c r="H342" s="54">
        <v>0</v>
      </c>
      <c r="I342" s="54">
        <v>0</v>
      </c>
      <c r="J342" s="54">
        <v>3315.78</v>
      </c>
      <c r="K342" s="54">
        <v>3315.78</v>
      </c>
      <c r="L342" s="55"/>
    </row>
    <row r="343" spans="1:12" x14ac:dyDescent="0.3">
      <c r="A343" s="26" t="s">
        <v>341</v>
      </c>
      <c r="B343" s="22" t="s">
        <v>341</v>
      </c>
      <c r="C343" s="23"/>
      <c r="D343" s="23"/>
      <c r="E343" s="23"/>
      <c r="F343" s="23"/>
      <c r="G343" s="27" t="s">
        <v>341</v>
      </c>
      <c r="H343" s="53"/>
      <c r="I343" s="53"/>
      <c r="J343" s="53"/>
      <c r="K343" s="53"/>
      <c r="L343" s="53"/>
    </row>
    <row r="344" spans="1:12" x14ac:dyDescent="0.3">
      <c r="A344" s="18" t="s">
        <v>967</v>
      </c>
      <c r="B344" s="22" t="s">
        <v>341</v>
      </c>
      <c r="C344" s="23"/>
      <c r="D344" s="23"/>
      <c r="E344" s="19" t="s">
        <v>968</v>
      </c>
      <c r="F344" s="20"/>
      <c r="G344" s="20"/>
      <c r="H344" s="52">
        <v>0</v>
      </c>
      <c r="I344" s="52">
        <v>0</v>
      </c>
      <c r="J344" s="52">
        <v>45816.25</v>
      </c>
      <c r="K344" s="52">
        <v>45816.25</v>
      </c>
      <c r="L344" s="53"/>
    </row>
    <row r="345" spans="1:12" x14ac:dyDescent="0.3">
      <c r="A345" s="18" t="s">
        <v>969</v>
      </c>
      <c r="B345" s="22" t="s">
        <v>341</v>
      </c>
      <c r="C345" s="23"/>
      <c r="D345" s="23"/>
      <c r="E345" s="23"/>
      <c r="F345" s="19" t="s">
        <v>968</v>
      </c>
      <c r="G345" s="20"/>
      <c r="H345" s="52">
        <v>0</v>
      </c>
      <c r="I345" s="52">
        <v>0</v>
      </c>
      <c r="J345" s="52">
        <v>45816.25</v>
      </c>
      <c r="K345" s="52">
        <v>45816.25</v>
      </c>
      <c r="L345" s="53"/>
    </row>
    <row r="346" spans="1:12" x14ac:dyDescent="0.3">
      <c r="A346" s="24" t="s">
        <v>970</v>
      </c>
      <c r="B346" s="22" t="s">
        <v>341</v>
      </c>
      <c r="C346" s="23"/>
      <c r="D346" s="23"/>
      <c r="E346" s="23"/>
      <c r="F346" s="23"/>
      <c r="G346" s="25" t="s">
        <v>971</v>
      </c>
      <c r="H346" s="54">
        <v>0</v>
      </c>
      <c r="I346" s="54">
        <v>0</v>
      </c>
      <c r="J346" s="54">
        <v>45801.69</v>
      </c>
      <c r="K346" s="54">
        <v>45801.69</v>
      </c>
      <c r="L346" s="55"/>
    </row>
    <row r="347" spans="1:12" x14ac:dyDescent="0.3">
      <c r="A347" s="24" t="s">
        <v>972</v>
      </c>
      <c r="B347" s="22" t="s">
        <v>341</v>
      </c>
      <c r="C347" s="23"/>
      <c r="D347" s="23"/>
      <c r="E347" s="23"/>
      <c r="F347" s="23"/>
      <c r="G347" s="25" t="s">
        <v>973</v>
      </c>
      <c r="H347" s="54">
        <v>0</v>
      </c>
      <c r="I347" s="54">
        <v>0</v>
      </c>
      <c r="J347" s="54">
        <v>14.56</v>
      </c>
      <c r="K347" s="54">
        <v>14.56</v>
      </c>
      <c r="L347" s="55"/>
    </row>
    <row r="348" spans="1:12" x14ac:dyDescent="0.3">
      <c r="A348" s="26" t="s">
        <v>341</v>
      </c>
      <c r="B348" s="22" t="s">
        <v>341</v>
      </c>
      <c r="C348" s="23"/>
      <c r="D348" s="23"/>
      <c r="E348" s="23"/>
      <c r="F348" s="23"/>
      <c r="G348" s="27" t="s">
        <v>341</v>
      </c>
      <c r="H348" s="53"/>
      <c r="I348" s="53"/>
      <c r="J348" s="53"/>
      <c r="K348" s="53"/>
      <c r="L348" s="53"/>
    </row>
    <row r="349" spans="1:12" x14ac:dyDescent="0.3">
      <c r="A349" s="18" t="s">
        <v>980</v>
      </c>
      <c r="B349" s="22" t="s">
        <v>341</v>
      </c>
      <c r="C349" s="23"/>
      <c r="D349" s="23"/>
      <c r="E349" s="19" t="s">
        <v>981</v>
      </c>
      <c r="F349" s="20"/>
      <c r="G349" s="20"/>
      <c r="H349" s="52">
        <v>0</v>
      </c>
      <c r="I349" s="52">
        <v>0</v>
      </c>
      <c r="J349" s="52">
        <v>128.28</v>
      </c>
      <c r="K349" s="52">
        <v>128.28</v>
      </c>
      <c r="L349" s="53"/>
    </row>
    <row r="350" spans="1:12" x14ac:dyDescent="0.3">
      <c r="A350" s="18" t="s">
        <v>982</v>
      </c>
      <c r="B350" s="22" t="s">
        <v>341</v>
      </c>
      <c r="C350" s="23"/>
      <c r="D350" s="23"/>
      <c r="E350" s="23"/>
      <c r="F350" s="19" t="s">
        <v>983</v>
      </c>
      <c r="G350" s="20"/>
      <c r="H350" s="52">
        <v>0</v>
      </c>
      <c r="I350" s="52">
        <v>0</v>
      </c>
      <c r="J350" s="52">
        <v>128.28</v>
      </c>
      <c r="K350" s="52">
        <v>128.28</v>
      </c>
      <c r="L350" s="53"/>
    </row>
    <row r="351" spans="1:12" x14ac:dyDescent="0.3">
      <c r="A351" s="24" t="s">
        <v>986</v>
      </c>
      <c r="B351" s="22" t="s">
        <v>341</v>
      </c>
      <c r="C351" s="23"/>
      <c r="D351" s="23"/>
      <c r="E351" s="23"/>
      <c r="F351" s="23"/>
      <c r="G351" s="25" t="s">
        <v>987</v>
      </c>
      <c r="H351" s="54">
        <v>0</v>
      </c>
      <c r="I351" s="54">
        <v>0</v>
      </c>
      <c r="J351" s="54">
        <v>128.28</v>
      </c>
      <c r="K351" s="54">
        <v>128.28</v>
      </c>
      <c r="L351" s="55"/>
    </row>
    <row r="352" spans="1:12" x14ac:dyDescent="0.3">
      <c r="A352" s="26" t="s">
        <v>341</v>
      </c>
      <c r="B352" s="22" t="s">
        <v>341</v>
      </c>
      <c r="C352" s="23"/>
      <c r="D352" s="23"/>
      <c r="E352" s="23"/>
      <c r="F352" s="23"/>
      <c r="G352" s="27" t="s">
        <v>341</v>
      </c>
      <c r="H352" s="53"/>
      <c r="I352" s="53"/>
      <c r="J352" s="53"/>
      <c r="K352" s="53"/>
      <c r="L352" s="53"/>
    </row>
    <row r="353" spans="1:12" x14ac:dyDescent="0.3">
      <c r="A353" s="18" t="s">
        <v>988</v>
      </c>
      <c r="B353" s="22" t="s">
        <v>341</v>
      </c>
      <c r="C353" s="23"/>
      <c r="D353" s="23"/>
      <c r="E353" s="19" t="s">
        <v>944</v>
      </c>
      <c r="F353" s="20"/>
      <c r="G353" s="20"/>
      <c r="H353" s="52">
        <v>0</v>
      </c>
      <c r="I353" s="52">
        <v>0</v>
      </c>
      <c r="J353" s="52">
        <v>1093.5899999999999</v>
      </c>
      <c r="K353" s="52">
        <v>1093.5899999999999</v>
      </c>
      <c r="L353" s="53"/>
    </row>
    <row r="354" spans="1:12" x14ac:dyDescent="0.3">
      <c r="A354" s="18" t="s">
        <v>989</v>
      </c>
      <c r="B354" s="22" t="s">
        <v>341</v>
      </c>
      <c r="C354" s="23"/>
      <c r="D354" s="23"/>
      <c r="E354" s="23"/>
      <c r="F354" s="19" t="s">
        <v>944</v>
      </c>
      <c r="G354" s="20"/>
      <c r="H354" s="52">
        <v>0</v>
      </c>
      <c r="I354" s="52">
        <v>0</v>
      </c>
      <c r="J354" s="52">
        <v>1093.5899999999999</v>
      </c>
      <c r="K354" s="52">
        <v>1093.5899999999999</v>
      </c>
      <c r="L354" s="53"/>
    </row>
    <row r="355" spans="1:12" x14ac:dyDescent="0.3">
      <c r="A355" s="24" t="s">
        <v>990</v>
      </c>
      <c r="B355" s="22" t="s">
        <v>341</v>
      </c>
      <c r="C355" s="23"/>
      <c r="D355" s="23"/>
      <c r="E355" s="23"/>
      <c r="F355" s="23"/>
      <c r="G355" s="25" t="s">
        <v>949</v>
      </c>
      <c r="H355" s="54">
        <v>0</v>
      </c>
      <c r="I355" s="54">
        <v>0</v>
      </c>
      <c r="J355" s="54">
        <v>1093.5899999999999</v>
      </c>
      <c r="K355" s="54">
        <v>1093.5899999999999</v>
      </c>
      <c r="L355" s="55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60"/>
  <sheetViews>
    <sheetView topLeftCell="A7" workbookViewId="0">
      <selection activeCell="K12" sqref="K12"/>
    </sheetView>
  </sheetViews>
  <sheetFormatPr defaultRowHeight="14.4" x14ac:dyDescent="0.3"/>
  <cols>
    <col min="1" max="1" width="17.33203125" customWidth="1"/>
    <col min="2" max="6" width="2" customWidth="1"/>
    <col min="7" max="7" width="51.33203125" bestFit="1" customWidth="1"/>
    <col min="8" max="8" width="15" style="68" bestFit="1" customWidth="1"/>
    <col min="9" max="10" width="14.33203125" style="68" bestFit="1" customWidth="1"/>
    <col min="11" max="11" width="15" style="68" bestFit="1" customWidth="1"/>
    <col min="12" max="12" width="13.33203125" style="57" bestFit="1" customWidth="1"/>
    <col min="257" max="257" width="17.33203125" customWidth="1"/>
    <col min="258" max="262" width="2" customWidth="1"/>
    <col min="263" max="263" width="51.33203125" bestFit="1" customWidth="1"/>
    <col min="264" max="264" width="15" bestFit="1" customWidth="1"/>
    <col min="265" max="266" width="14.33203125" bestFit="1" customWidth="1"/>
    <col min="267" max="267" width="15" bestFit="1" customWidth="1"/>
    <col min="268" max="268" width="13.33203125" bestFit="1" customWidth="1"/>
    <col min="513" max="513" width="17.33203125" customWidth="1"/>
    <col min="514" max="518" width="2" customWidth="1"/>
    <col min="519" max="519" width="51.33203125" bestFit="1" customWidth="1"/>
    <col min="520" max="520" width="15" bestFit="1" customWidth="1"/>
    <col min="521" max="522" width="14.33203125" bestFit="1" customWidth="1"/>
    <col min="523" max="523" width="15" bestFit="1" customWidth="1"/>
    <col min="524" max="524" width="13.33203125" bestFit="1" customWidth="1"/>
    <col min="769" max="769" width="17.33203125" customWidth="1"/>
    <col min="770" max="774" width="2" customWidth="1"/>
    <col min="775" max="775" width="51.33203125" bestFit="1" customWidth="1"/>
    <col min="776" max="776" width="15" bestFit="1" customWidth="1"/>
    <col min="777" max="778" width="14.33203125" bestFit="1" customWidth="1"/>
    <col min="779" max="779" width="15" bestFit="1" customWidth="1"/>
    <col min="780" max="780" width="13.33203125" bestFit="1" customWidth="1"/>
    <col min="1025" max="1025" width="17.33203125" customWidth="1"/>
    <col min="1026" max="1030" width="2" customWidth="1"/>
    <col min="1031" max="1031" width="51.33203125" bestFit="1" customWidth="1"/>
    <col min="1032" max="1032" width="15" bestFit="1" customWidth="1"/>
    <col min="1033" max="1034" width="14.33203125" bestFit="1" customWidth="1"/>
    <col min="1035" max="1035" width="15" bestFit="1" customWidth="1"/>
    <col min="1036" max="1036" width="13.33203125" bestFit="1" customWidth="1"/>
    <col min="1281" max="1281" width="17.33203125" customWidth="1"/>
    <col min="1282" max="1286" width="2" customWidth="1"/>
    <col min="1287" max="1287" width="51.33203125" bestFit="1" customWidth="1"/>
    <col min="1288" max="1288" width="15" bestFit="1" customWidth="1"/>
    <col min="1289" max="1290" width="14.33203125" bestFit="1" customWidth="1"/>
    <col min="1291" max="1291" width="15" bestFit="1" customWidth="1"/>
    <col min="1292" max="1292" width="13.33203125" bestFit="1" customWidth="1"/>
    <col min="1537" max="1537" width="17.33203125" customWidth="1"/>
    <col min="1538" max="1542" width="2" customWidth="1"/>
    <col min="1543" max="1543" width="51.33203125" bestFit="1" customWidth="1"/>
    <col min="1544" max="1544" width="15" bestFit="1" customWidth="1"/>
    <col min="1545" max="1546" width="14.33203125" bestFit="1" customWidth="1"/>
    <col min="1547" max="1547" width="15" bestFit="1" customWidth="1"/>
    <col min="1548" max="1548" width="13.33203125" bestFit="1" customWidth="1"/>
    <col min="1793" max="1793" width="17.33203125" customWidth="1"/>
    <col min="1794" max="1798" width="2" customWidth="1"/>
    <col min="1799" max="1799" width="51.33203125" bestFit="1" customWidth="1"/>
    <col min="1800" max="1800" width="15" bestFit="1" customWidth="1"/>
    <col min="1801" max="1802" width="14.33203125" bestFit="1" customWidth="1"/>
    <col min="1803" max="1803" width="15" bestFit="1" customWidth="1"/>
    <col min="1804" max="1804" width="13.33203125" bestFit="1" customWidth="1"/>
    <col min="2049" max="2049" width="17.33203125" customWidth="1"/>
    <col min="2050" max="2054" width="2" customWidth="1"/>
    <col min="2055" max="2055" width="51.33203125" bestFit="1" customWidth="1"/>
    <col min="2056" max="2056" width="15" bestFit="1" customWidth="1"/>
    <col min="2057" max="2058" width="14.33203125" bestFit="1" customWidth="1"/>
    <col min="2059" max="2059" width="15" bestFit="1" customWidth="1"/>
    <col min="2060" max="2060" width="13.33203125" bestFit="1" customWidth="1"/>
    <col min="2305" max="2305" width="17.33203125" customWidth="1"/>
    <col min="2306" max="2310" width="2" customWidth="1"/>
    <col min="2311" max="2311" width="51.33203125" bestFit="1" customWidth="1"/>
    <col min="2312" max="2312" width="15" bestFit="1" customWidth="1"/>
    <col min="2313" max="2314" width="14.33203125" bestFit="1" customWidth="1"/>
    <col min="2315" max="2315" width="15" bestFit="1" customWidth="1"/>
    <col min="2316" max="2316" width="13.33203125" bestFit="1" customWidth="1"/>
    <col min="2561" max="2561" width="17.33203125" customWidth="1"/>
    <col min="2562" max="2566" width="2" customWidth="1"/>
    <col min="2567" max="2567" width="51.33203125" bestFit="1" customWidth="1"/>
    <col min="2568" max="2568" width="15" bestFit="1" customWidth="1"/>
    <col min="2569" max="2570" width="14.33203125" bestFit="1" customWidth="1"/>
    <col min="2571" max="2571" width="15" bestFit="1" customWidth="1"/>
    <col min="2572" max="2572" width="13.33203125" bestFit="1" customWidth="1"/>
    <col min="2817" max="2817" width="17.33203125" customWidth="1"/>
    <col min="2818" max="2822" width="2" customWidth="1"/>
    <col min="2823" max="2823" width="51.33203125" bestFit="1" customWidth="1"/>
    <col min="2824" max="2824" width="15" bestFit="1" customWidth="1"/>
    <col min="2825" max="2826" width="14.33203125" bestFit="1" customWidth="1"/>
    <col min="2827" max="2827" width="15" bestFit="1" customWidth="1"/>
    <col min="2828" max="2828" width="13.33203125" bestFit="1" customWidth="1"/>
    <col min="3073" max="3073" width="17.33203125" customWidth="1"/>
    <col min="3074" max="3078" width="2" customWidth="1"/>
    <col min="3079" max="3079" width="51.33203125" bestFit="1" customWidth="1"/>
    <col min="3080" max="3080" width="15" bestFit="1" customWidth="1"/>
    <col min="3081" max="3082" width="14.33203125" bestFit="1" customWidth="1"/>
    <col min="3083" max="3083" width="15" bestFit="1" customWidth="1"/>
    <col min="3084" max="3084" width="13.33203125" bestFit="1" customWidth="1"/>
    <col min="3329" max="3329" width="17.33203125" customWidth="1"/>
    <col min="3330" max="3334" width="2" customWidth="1"/>
    <col min="3335" max="3335" width="51.33203125" bestFit="1" customWidth="1"/>
    <col min="3336" max="3336" width="15" bestFit="1" customWidth="1"/>
    <col min="3337" max="3338" width="14.33203125" bestFit="1" customWidth="1"/>
    <col min="3339" max="3339" width="15" bestFit="1" customWidth="1"/>
    <col min="3340" max="3340" width="13.33203125" bestFit="1" customWidth="1"/>
    <col min="3585" max="3585" width="17.33203125" customWidth="1"/>
    <col min="3586" max="3590" width="2" customWidth="1"/>
    <col min="3591" max="3591" width="51.33203125" bestFit="1" customWidth="1"/>
    <col min="3592" max="3592" width="15" bestFit="1" customWidth="1"/>
    <col min="3593" max="3594" width="14.33203125" bestFit="1" customWidth="1"/>
    <col min="3595" max="3595" width="15" bestFit="1" customWidth="1"/>
    <col min="3596" max="3596" width="13.33203125" bestFit="1" customWidth="1"/>
    <col min="3841" max="3841" width="17.33203125" customWidth="1"/>
    <col min="3842" max="3846" width="2" customWidth="1"/>
    <col min="3847" max="3847" width="51.33203125" bestFit="1" customWidth="1"/>
    <col min="3848" max="3848" width="15" bestFit="1" customWidth="1"/>
    <col min="3849" max="3850" width="14.33203125" bestFit="1" customWidth="1"/>
    <col min="3851" max="3851" width="15" bestFit="1" customWidth="1"/>
    <col min="3852" max="3852" width="13.33203125" bestFit="1" customWidth="1"/>
    <col min="4097" max="4097" width="17.33203125" customWidth="1"/>
    <col min="4098" max="4102" width="2" customWidth="1"/>
    <col min="4103" max="4103" width="51.33203125" bestFit="1" customWidth="1"/>
    <col min="4104" max="4104" width="15" bestFit="1" customWidth="1"/>
    <col min="4105" max="4106" width="14.33203125" bestFit="1" customWidth="1"/>
    <col min="4107" max="4107" width="15" bestFit="1" customWidth="1"/>
    <col min="4108" max="4108" width="13.33203125" bestFit="1" customWidth="1"/>
    <col min="4353" max="4353" width="17.33203125" customWidth="1"/>
    <col min="4354" max="4358" width="2" customWidth="1"/>
    <col min="4359" max="4359" width="51.33203125" bestFit="1" customWidth="1"/>
    <col min="4360" max="4360" width="15" bestFit="1" customWidth="1"/>
    <col min="4361" max="4362" width="14.33203125" bestFit="1" customWidth="1"/>
    <col min="4363" max="4363" width="15" bestFit="1" customWidth="1"/>
    <col min="4364" max="4364" width="13.33203125" bestFit="1" customWidth="1"/>
    <col min="4609" max="4609" width="17.33203125" customWidth="1"/>
    <col min="4610" max="4614" width="2" customWidth="1"/>
    <col min="4615" max="4615" width="51.33203125" bestFit="1" customWidth="1"/>
    <col min="4616" max="4616" width="15" bestFit="1" customWidth="1"/>
    <col min="4617" max="4618" width="14.33203125" bestFit="1" customWidth="1"/>
    <col min="4619" max="4619" width="15" bestFit="1" customWidth="1"/>
    <col min="4620" max="4620" width="13.33203125" bestFit="1" customWidth="1"/>
    <col min="4865" max="4865" width="17.33203125" customWidth="1"/>
    <col min="4866" max="4870" width="2" customWidth="1"/>
    <col min="4871" max="4871" width="51.33203125" bestFit="1" customWidth="1"/>
    <col min="4872" max="4872" width="15" bestFit="1" customWidth="1"/>
    <col min="4873" max="4874" width="14.33203125" bestFit="1" customWidth="1"/>
    <col min="4875" max="4875" width="15" bestFit="1" customWidth="1"/>
    <col min="4876" max="4876" width="13.33203125" bestFit="1" customWidth="1"/>
    <col min="5121" max="5121" width="17.33203125" customWidth="1"/>
    <col min="5122" max="5126" width="2" customWidth="1"/>
    <col min="5127" max="5127" width="51.33203125" bestFit="1" customWidth="1"/>
    <col min="5128" max="5128" width="15" bestFit="1" customWidth="1"/>
    <col min="5129" max="5130" width="14.33203125" bestFit="1" customWidth="1"/>
    <col min="5131" max="5131" width="15" bestFit="1" customWidth="1"/>
    <col min="5132" max="5132" width="13.33203125" bestFit="1" customWidth="1"/>
    <col min="5377" max="5377" width="17.33203125" customWidth="1"/>
    <col min="5378" max="5382" width="2" customWidth="1"/>
    <col min="5383" max="5383" width="51.33203125" bestFit="1" customWidth="1"/>
    <col min="5384" max="5384" width="15" bestFit="1" customWidth="1"/>
    <col min="5385" max="5386" width="14.33203125" bestFit="1" customWidth="1"/>
    <col min="5387" max="5387" width="15" bestFit="1" customWidth="1"/>
    <col min="5388" max="5388" width="13.33203125" bestFit="1" customWidth="1"/>
    <col min="5633" max="5633" width="17.33203125" customWidth="1"/>
    <col min="5634" max="5638" width="2" customWidth="1"/>
    <col min="5639" max="5639" width="51.33203125" bestFit="1" customWidth="1"/>
    <col min="5640" max="5640" width="15" bestFit="1" customWidth="1"/>
    <col min="5641" max="5642" width="14.33203125" bestFit="1" customWidth="1"/>
    <col min="5643" max="5643" width="15" bestFit="1" customWidth="1"/>
    <col min="5644" max="5644" width="13.33203125" bestFit="1" customWidth="1"/>
    <col min="5889" max="5889" width="17.33203125" customWidth="1"/>
    <col min="5890" max="5894" width="2" customWidth="1"/>
    <col min="5895" max="5895" width="51.33203125" bestFit="1" customWidth="1"/>
    <col min="5896" max="5896" width="15" bestFit="1" customWidth="1"/>
    <col min="5897" max="5898" width="14.33203125" bestFit="1" customWidth="1"/>
    <col min="5899" max="5899" width="15" bestFit="1" customWidth="1"/>
    <col min="5900" max="5900" width="13.33203125" bestFit="1" customWidth="1"/>
    <col min="6145" max="6145" width="17.33203125" customWidth="1"/>
    <col min="6146" max="6150" width="2" customWidth="1"/>
    <col min="6151" max="6151" width="51.33203125" bestFit="1" customWidth="1"/>
    <col min="6152" max="6152" width="15" bestFit="1" customWidth="1"/>
    <col min="6153" max="6154" width="14.33203125" bestFit="1" customWidth="1"/>
    <col min="6155" max="6155" width="15" bestFit="1" customWidth="1"/>
    <col min="6156" max="6156" width="13.33203125" bestFit="1" customWidth="1"/>
    <col min="6401" max="6401" width="17.33203125" customWidth="1"/>
    <col min="6402" max="6406" width="2" customWidth="1"/>
    <col min="6407" max="6407" width="51.33203125" bestFit="1" customWidth="1"/>
    <col min="6408" max="6408" width="15" bestFit="1" customWidth="1"/>
    <col min="6409" max="6410" width="14.33203125" bestFit="1" customWidth="1"/>
    <col min="6411" max="6411" width="15" bestFit="1" customWidth="1"/>
    <col min="6412" max="6412" width="13.33203125" bestFit="1" customWidth="1"/>
    <col min="6657" max="6657" width="17.33203125" customWidth="1"/>
    <col min="6658" max="6662" width="2" customWidth="1"/>
    <col min="6663" max="6663" width="51.33203125" bestFit="1" customWidth="1"/>
    <col min="6664" max="6664" width="15" bestFit="1" customWidth="1"/>
    <col min="6665" max="6666" width="14.33203125" bestFit="1" customWidth="1"/>
    <col min="6667" max="6667" width="15" bestFit="1" customWidth="1"/>
    <col min="6668" max="6668" width="13.33203125" bestFit="1" customWidth="1"/>
    <col min="6913" max="6913" width="17.33203125" customWidth="1"/>
    <col min="6914" max="6918" width="2" customWidth="1"/>
    <col min="6919" max="6919" width="51.33203125" bestFit="1" customWidth="1"/>
    <col min="6920" max="6920" width="15" bestFit="1" customWidth="1"/>
    <col min="6921" max="6922" width="14.33203125" bestFit="1" customWidth="1"/>
    <col min="6923" max="6923" width="15" bestFit="1" customWidth="1"/>
    <col min="6924" max="6924" width="13.33203125" bestFit="1" customWidth="1"/>
    <col min="7169" max="7169" width="17.33203125" customWidth="1"/>
    <col min="7170" max="7174" width="2" customWidth="1"/>
    <col min="7175" max="7175" width="51.33203125" bestFit="1" customWidth="1"/>
    <col min="7176" max="7176" width="15" bestFit="1" customWidth="1"/>
    <col min="7177" max="7178" width="14.33203125" bestFit="1" customWidth="1"/>
    <col min="7179" max="7179" width="15" bestFit="1" customWidth="1"/>
    <col min="7180" max="7180" width="13.33203125" bestFit="1" customWidth="1"/>
    <col min="7425" max="7425" width="17.33203125" customWidth="1"/>
    <col min="7426" max="7430" width="2" customWidth="1"/>
    <col min="7431" max="7431" width="51.33203125" bestFit="1" customWidth="1"/>
    <col min="7432" max="7432" width="15" bestFit="1" customWidth="1"/>
    <col min="7433" max="7434" width="14.33203125" bestFit="1" customWidth="1"/>
    <col min="7435" max="7435" width="15" bestFit="1" customWidth="1"/>
    <col min="7436" max="7436" width="13.33203125" bestFit="1" customWidth="1"/>
    <col min="7681" max="7681" width="17.33203125" customWidth="1"/>
    <col min="7682" max="7686" width="2" customWidth="1"/>
    <col min="7687" max="7687" width="51.33203125" bestFit="1" customWidth="1"/>
    <col min="7688" max="7688" width="15" bestFit="1" customWidth="1"/>
    <col min="7689" max="7690" width="14.33203125" bestFit="1" customWidth="1"/>
    <col min="7691" max="7691" width="15" bestFit="1" customWidth="1"/>
    <col min="7692" max="7692" width="13.33203125" bestFit="1" customWidth="1"/>
    <col min="7937" max="7937" width="17.33203125" customWidth="1"/>
    <col min="7938" max="7942" width="2" customWidth="1"/>
    <col min="7943" max="7943" width="51.33203125" bestFit="1" customWidth="1"/>
    <col min="7944" max="7944" width="15" bestFit="1" customWidth="1"/>
    <col min="7945" max="7946" width="14.33203125" bestFit="1" customWidth="1"/>
    <col min="7947" max="7947" width="15" bestFit="1" customWidth="1"/>
    <col min="7948" max="7948" width="13.33203125" bestFit="1" customWidth="1"/>
    <col min="8193" max="8193" width="17.33203125" customWidth="1"/>
    <col min="8194" max="8198" width="2" customWidth="1"/>
    <col min="8199" max="8199" width="51.33203125" bestFit="1" customWidth="1"/>
    <col min="8200" max="8200" width="15" bestFit="1" customWidth="1"/>
    <col min="8201" max="8202" width="14.33203125" bestFit="1" customWidth="1"/>
    <col min="8203" max="8203" width="15" bestFit="1" customWidth="1"/>
    <col min="8204" max="8204" width="13.33203125" bestFit="1" customWidth="1"/>
    <col min="8449" max="8449" width="17.33203125" customWidth="1"/>
    <col min="8450" max="8454" width="2" customWidth="1"/>
    <col min="8455" max="8455" width="51.33203125" bestFit="1" customWidth="1"/>
    <col min="8456" max="8456" width="15" bestFit="1" customWidth="1"/>
    <col min="8457" max="8458" width="14.33203125" bestFit="1" customWidth="1"/>
    <col min="8459" max="8459" width="15" bestFit="1" customWidth="1"/>
    <col min="8460" max="8460" width="13.33203125" bestFit="1" customWidth="1"/>
    <col min="8705" max="8705" width="17.33203125" customWidth="1"/>
    <col min="8706" max="8710" width="2" customWidth="1"/>
    <col min="8711" max="8711" width="51.33203125" bestFit="1" customWidth="1"/>
    <col min="8712" max="8712" width="15" bestFit="1" customWidth="1"/>
    <col min="8713" max="8714" width="14.33203125" bestFit="1" customWidth="1"/>
    <col min="8715" max="8715" width="15" bestFit="1" customWidth="1"/>
    <col min="8716" max="8716" width="13.33203125" bestFit="1" customWidth="1"/>
    <col min="8961" max="8961" width="17.33203125" customWidth="1"/>
    <col min="8962" max="8966" width="2" customWidth="1"/>
    <col min="8967" max="8967" width="51.33203125" bestFit="1" customWidth="1"/>
    <col min="8968" max="8968" width="15" bestFit="1" customWidth="1"/>
    <col min="8969" max="8970" width="14.33203125" bestFit="1" customWidth="1"/>
    <col min="8971" max="8971" width="15" bestFit="1" customWidth="1"/>
    <col min="8972" max="8972" width="13.33203125" bestFit="1" customWidth="1"/>
    <col min="9217" max="9217" width="17.33203125" customWidth="1"/>
    <col min="9218" max="9222" width="2" customWidth="1"/>
    <col min="9223" max="9223" width="51.33203125" bestFit="1" customWidth="1"/>
    <col min="9224" max="9224" width="15" bestFit="1" customWidth="1"/>
    <col min="9225" max="9226" width="14.33203125" bestFit="1" customWidth="1"/>
    <col min="9227" max="9227" width="15" bestFit="1" customWidth="1"/>
    <col min="9228" max="9228" width="13.33203125" bestFit="1" customWidth="1"/>
    <col min="9473" max="9473" width="17.33203125" customWidth="1"/>
    <col min="9474" max="9478" width="2" customWidth="1"/>
    <col min="9479" max="9479" width="51.33203125" bestFit="1" customWidth="1"/>
    <col min="9480" max="9480" width="15" bestFit="1" customWidth="1"/>
    <col min="9481" max="9482" width="14.33203125" bestFit="1" customWidth="1"/>
    <col min="9483" max="9483" width="15" bestFit="1" customWidth="1"/>
    <col min="9484" max="9484" width="13.33203125" bestFit="1" customWidth="1"/>
    <col min="9729" max="9729" width="17.33203125" customWidth="1"/>
    <col min="9730" max="9734" width="2" customWidth="1"/>
    <col min="9735" max="9735" width="51.33203125" bestFit="1" customWidth="1"/>
    <col min="9736" max="9736" width="15" bestFit="1" customWidth="1"/>
    <col min="9737" max="9738" width="14.33203125" bestFit="1" customWidth="1"/>
    <col min="9739" max="9739" width="15" bestFit="1" customWidth="1"/>
    <col min="9740" max="9740" width="13.33203125" bestFit="1" customWidth="1"/>
    <col min="9985" max="9985" width="17.33203125" customWidth="1"/>
    <col min="9986" max="9990" width="2" customWidth="1"/>
    <col min="9991" max="9991" width="51.33203125" bestFit="1" customWidth="1"/>
    <col min="9992" max="9992" width="15" bestFit="1" customWidth="1"/>
    <col min="9993" max="9994" width="14.33203125" bestFit="1" customWidth="1"/>
    <col min="9995" max="9995" width="15" bestFit="1" customWidth="1"/>
    <col min="9996" max="9996" width="13.33203125" bestFit="1" customWidth="1"/>
    <col min="10241" max="10241" width="17.33203125" customWidth="1"/>
    <col min="10242" max="10246" width="2" customWidth="1"/>
    <col min="10247" max="10247" width="51.33203125" bestFit="1" customWidth="1"/>
    <col min="10248" max="10248" width="15" bestFit="1" customWidth="1"/>
    <col min="10249" max="10250" width="14.33203125" bestFit="1" customWidth="1"/>
    <col min="10251" max="10251" width="15" bestFit="1" customWidth="1"/>
    <col min="10252" max="10252" width="13.33203125" bestFit="1" customWidth="1"/>
    <col min="10497" max="10497" width="17.33203125" customWidth="1"/>
    <col min="10498" max="10502" width="2" customWidth="1"/>
    <col min="10503" max="10503" width="51.33203125" bestFit="1" customWidth="1"/>
    <col min="10504" max="10504" width="15" bestFit="1" customWidth="1"/>
    <col min="10505" max="10506" width="14.33203125" bestFit="1" customWidth="1"/>
    <col min="10507" max="10507" width="15" bestFit="1" customWidth="1"/>
    <col min="10508" max="10508" width="13.33203125" bestFit="1" customWidth="1"/>
    <col min="10753" max="10753" width="17.33203125" customWidth="1"/>
    <col min="10754" max="10758" width="2" customWidth="1"/>
    <col min="10759" max="10759" width="51.33203125" bestFit="1" customWidth="1"/>
    <col min="10760" max="10760" width="15" bestFit="1" customWidth="1"/>
    <col min="10761" max="10762" width="14.33203125" bestFit="1" customWidth="1"/>
    <col min="10763" max="10763" width="15" bestFit="1" customWidth="1"/>
    <col min="10764" max="10764" width="13.33203125" bestFit="1" customWidth="1"/>
    <col min="11009" max="11009" width="17.33203125" customWidth="1"/>
    <col min="11010" max="11014" width="2" customWidth="1"/>
    <col min="11015" max="11015" width="51.33203125" bestFit="1" customWidth="1"/>
    <col min="11016" max="11016" width="15" bestFit="1" customWidth="1"/>
    <col min="11017" max="11018" width="14.33203125" bestFit="1" customWidth="1"/>
    <col min="11019" max="11019" width="15" bestFit="1" customWidth="1"/>
    <col min="11020" max="11020" width="13.33203125" bestFit="1" customWidth="1"/>
    <col min="11265" max="11265" width="17.33203125" customWidth="1"/>
    <col min="11266" max="11270" width="2" customWidth="1"/>
    <col min="11271" max="11271" width="51.33203125" bestFit="1" customWidth="1"/>
    <col min="11272" max="11272" width="15" bestFit="1" customWidth="1"/>
    <col min="11273" max="11274" width="14.33203125" bestFit="1" customWidth="1"/>
    <col min="11275" max="11275" width="15" bestFit="1" customWidth="1"/>
    <col min="11276" max="11276" width="13.33203125" bestFit="1" customWidth="1"/>
    <col min="11521" max="11521" width="17.33203125" customWidth="1"/>
    <col min="11522" max="11526" width="2" customWidth="1"/>
    <col min="11527" max="11527" width="51.33203125" bestFit="1" customWidth="1"/>
    <col min="11528" max="11528" width="15" bestFit="1" customWidth="1"/>
    <col min="11529" max="11530" width="14.33203125" bestFit="1" customWidth="1"/>
    <col min="11531" max="11531" width="15" bestFit="1" customWidth="1"/>
    <col min="11532" max="11532" width="13.33203125" bestFit="1" customWidth="1"/>
    <col min="11777" max="11777" width="17.33203125" customWidth="1"/>
    <col min="11778" max="11782" width="2" customWidth="1"/>
    <col min="11783" max="11783" width="51.33203125" bestFit="1" customWidth="1"/>
    <col min="11784" max="11784" width="15" bestFit="1" customWidth="1"/>
    <col min="11785" max="11786" width="14.33203125" bestFit="1" customWidth="1"/>
    <col min="11787" max="11787" width="15" bestFit="1" customWidth="1"/>
    <col min="11788" max="11788" width="13.33203125" bestFit="1" customWidth="1"/>
    <col min="12033" max="12033" width="17.33203125" customWidth="1"/>
    <col min="12034" max="12038" width="2" customWidth="1"/>
    <col min="12039" max="12039" width="51.33203125" bestFit="1" customWidth="1"/>
    <col min="12040" max="12040" width="15" bestFit="1" customWidth="1"/>
    <col min="12041" max="12042" width="14.33203125" bestFit="1" customWidth="1"/>
    <col min="12043" max="12043" width="15" bestFit="1" customWidth="1"/>
    <col min="12044" max="12044" width="13.33203125" bestFit="1" customWidth="1"/>
    <col min="12289" max="12289" width="17.33203125" customWidth="1"/>
    <col min="12290" max="12294" width="2" customWidth="1"/>
    <col min="12295" max="12295" width="51.33203125" bestFit="1" customWidth="1"/>
    <col min="12296" max="12296" width="15" bestFit="1" customWidth="1"/>
    <col min="12297" max="12298" width="14.33203125" bestFit="1" customWidth="1"/>
    <col min="12299" max="12299" width="15" bestFit="1" customWidth="1"/>
    <col min="12300" max="12300" width="13.33203125" bestFit="1" customWidth="1"/>
    <col min="12545" max="12545" width="17.33203125" customWidth="1"/>
    <col min="12546" max="12550" width="2" customWidth="1"/>
    <col min="12551" max="12551" width="51.33203125" bestFit="1" customWidth="1"/>
    <col min="12552" max="12552" width="15" bestFit="1" customWidth="1"/>
    <col min="12553" max="12554" width="14.33203125" bestFit="1" customWidth="1"/>
    <col min="12555" max="12555" width="15" bestFit="1" customWidth="1"/>
    <col min="12556" max="12556" width="13.33203125" bestFit="1" customWidth="1"/>
    <col min="12801" max="12801" width="17.33203125" customWidth="1"/>
    <col min="12802" max="12806" width="2" customWidth="1"/>
    <col min="12807" max="12807" width="51.33203125" bestFit="1" customWidth="1"/>
    <col min="12808" max="12808" width="15" bestFit="1" customWidth="1"/>
    <col min="12809" max="12810" width="14.33203125" bestFit="1" customWidth="1"/>
    <col min="12811" max="12811" width="15" bestFit="1" customWidth="1"/>
    <col min="12812" max="12812" width="13.33203125" bestFit="1" customWidth="1"/>
    <col min="13057" max="13057" width="17.33203125" customWidth="1"/>
    <col min="13058" max="13062" width="2" customWidth="1"/>
    <col min="13063" max="13063" width="51.33203125" bestFit="1" customWidth="1"/>
    <col min="13064" max="13064" width="15" bestFit="1" customWidth="1"/>
    <col min="13065" max="13066" width="14.33203125" bestFit="1" customWidth="1"/>
    <col min="13067" max="13067" width="15" bestFit="1" customWidth="1"/>
    <col min="13068" max="13068" width="13.33203125" bestFit="1" customWidth="1"/>
    <col min="13313" max="13313" width="17.33203125" customWidth="1"/>
    <col min="13314" max="13318" width="2" customWidth="1"/>
    <col min="13319" max="13319" width="51.33203125" bestFit="1" customWidth="1"/>
    <col min="13320" max="13320" width="15" bestFit="1" customWidth="1"/>
    <col min="13321" max="13322" width="14.33203125" bestFit="1" customWidth="1"/>
    <col min="13323" max="13323" width="15" bestFit="1" customWidth="1"/>
    <col min="13324" max="13324" width="13.33203125" bestFit="1" customWidth="1"/>
    <col min="13569" max="13569" width="17.33203125" customWidth="1"/>
    <col min="13570" max="13574" width="2" customWidth="1"/>
    <col min="13575" max="13575" width="51.33203125" bestFit="1" customWidth="1"/>
    <col min="13576" max="13576" width="15" bestFit="1" customWidth="1"/>
    <col min="13577" max="13578" width="14.33203125" bestFit="1" customWidth="1"/>
    <col min="13579" max="13579" width="15" bestFit="1" customWidth="1"/>
    <col min="13580" max="13580" width="13.33203125" bestFit="1" customWidth="1"/>
    <col min="13825" max="13825" width="17.33203125" customWidth="1"/>
    <col min="13826" max="13830" width="2" customWidth="1"/>
    <col min="13831" max="13831" width="51.33203125" bestFit="1" customWidth="1"/>
    <col min="13832" max="13832" width="15" bestFit="1" customWidth="1"/>
    <col min="13833" max="13834" width="14.33203125" bestFit="1" customWidth="1"/>
    <col min="13835" max="13835" width="15" bestFit="1" customWidth="1"/>
    <col min="13836" max="13836" width="13.33203125" bestFit="1" customWidth="1"/>
    <col min="14081" max="14081" width="17.33203125" customWidth="1"/>
    <col min="14082" max="14086" width="2" customWidth="1"/>
    <col min="14087" max="14087" width="51.33203125" bestFit="1" customWidth="1"/>
    <col min="14088" max="14088" width="15" bestFit="1" customWidth="1"/>
    <col min="14089" max="14090" width="14.33203125" bestFit="1" customWidth="1"/>
    <col min="14091" max="14091" width="15" bestFit="1" customWidth="1"/>
    <col min="14092" max="14092" width="13.33203125" bestFit="1" customWidth="1"/>
    <col min="14337" max="14337" width="17.33203125" customWidth="1"/>
    <col min="14338" max="14342" width="2" customWidth="1"/>
    <col min="14343" max="14343" width="51.33203125" bestFit="1" customWidth="1"/>
    <col min="14344" max="14344" width="15" bestFit="1" customWidth="1"/>
    <col min="14345" max="14346" width="14.33203125" bestFit="1" customWidth="1"/>
    <col min="14347" max="14347" width="15" bestFit="1" customWidth="1"/>
    <col min="14348" max="14348" width="13.33203125" bestFit="1" customWidth="1"/>
    <col min="14593" max="14593" width="17.33203125" customWidth="1"/>
    <col min="14594" max="14598" width="2" customWidth="1"/>
    <col min="14599" max="14599" width="51.33203125" bestFit="1" customWidth="1"/>
    <col min="14600" max="14600" width="15" bestFit="1" customWidth="1"/>
    <col min="14601" max="14602" width="14.33203125" bestFit="1" customWidth="1"/>
    <col min="14603" max="14603" width="15" bestFit="1" customWidth="1"/>
    <col min="14604" max="14604" width="13.33203125" bestFit="1" customWidth="1"/>
    <col min="14849" max="14849" width="17.33203125" customWidth="1"/>
    <col min="14850" max="14854" width="2" customWidth="1"/>
    <col min="14855" max="14855" width="51.33203125" bestFit="1" customWidth="1"/>
    <col min="14856" max="14856" width="15" bestFit="1" customWidth="1"/>
    <col min="14857" max="14858" width="14.33203125" bestFit="1" customWidth="1"/>
    <col min="14859" max="14859" width="15" bestFit="1" customWidth="1"/>
    <col min="14860" max="14860" width="13.33203125" bestFit="1" customWidth="1"/>
    <col min="15105" max="15105" width="17.33203125" customWidth="1"/>
    <col min="15106" max="15110" width="2" customWidth="1"/>
    <col min="15111" max="15111" width="51.33203125" bestFit="1" customWidth="1"/>
    <col min="15112" max="15112" width="15" bestFit="1" customWidth="1"/>
    <col min="15113" max="15114" width="14.33203125" bestFit="1" customWidth="1"/>
    <col min="15115" max="15115" width="15" bestFit="1" customWidth="1"/>
    <col min="15116" max="15116" width="13.33203125" bestFit="1" customWidth="1"/>
    <col min="15361" max="15361" width="17.33203125" customWidth="1"/>
    <col min="15362" max="15366" width="2" customWidth="1"/>
    <col min="15367" max="15367" width="51.33203125" bestFit="1" customWidth="1"/>
    <col min="15368" max="15368" width="15" bestFit="1" customWidth="1"/>
    <col min="15369" max="15370" width="14.33203125" bestFit="1" customWidth="1"/>
    <col min="15371" max="15371" width="15" bestFit="1" customWidth="1"/>
    <col min="15372" max="15372" width="13.33203125" bestFit="1" customWidth="1"/>
    <col min="15617" max="15617" width="17.33203125" customWidth="1"/>
    <col min="15618" max="15622" width="2" customWidth="1"/>
    <col min="15623" max="15623" width="51.33203125" bestFit="1" customWidth="1"/>
    <col min="15624" max="15624" width="15" bestFit="1" customWidth="1"/>
    <col min="15625" max="15626" width="14.33203125" bestFit="1" customWidth="1"/>
    <col min="15627" max="15627" width="15" bestFit="1" customWidth="1"/>
    <col min="15628" max="15628" width="13.33203125" bestFit="1" customWidth="1"/>
    <col min="15873" max="15873" width="17.33203125" customWidth="1"/>
    <col min="15874" max="15878" width="2" customWidth="1"/>
    <col min="15879" max="15879" width="51.33203125" bestFit="1" customWidth="1"/>
    <col min="15880" max="15880" width="15" bestFit="1" customWidth="1"/>
    <col min="15881" max="15882" width="14.33203125" bestFit="1" customWidth="1"/>
    <col min="15883" max="15883" width="15" bestFit="1" customWidth="1"/>
    <col min="15884" max="15884" width="13.33203125" bestFit="1" customWidth="1"/>
    <col min="16129" max="16129" width="17.33203125" customWidth="1"/>
    <col min="16130" max="16134" width="2" customWidth="1"/>
    <col min="16135" max="16135" width="51.33203125" bestFit="1" customWidth="1"/>
    <col min="16136" max="16136" width="15" bestFit="1" customWidth="1"/>
    <col min="16137" max="16138" width="14.33203125" bestFit="1" customWidth="1"/>
    <col min="16139" max="16139" width="15" bestFit="1" customWidth="1"/>
    <col min="16140" max="16140" width="13.33203125" bestFit="1" customWidth="1"/>
  </cols>
  <sheetData>
    <row r="1" spans="1:12" x14ac:dyDescent="0.3">
      <c r="A1" s="15" t="s">
        <v>332</v>
      </c>
      <c r="B1" s="16" t="s">
        <v>333</v>
      </c>
      <c r="C1" s="17"/>
      <c r="D1" s="17"/>
      <c r="E1" s="17"/>
      <c r="F1" s="17"/>
      <c r="G1" s="17"/>
      <c r="H1" s="52" t="s">
        <v>334</v>
      </c>
      <c r="I1" s="52" t="s">
        <v>335</v>
      </c>
      <c r="J1" s="52" t="s">
        <v>336</v>
      </c>
      <c r="K1" s="52" t="s">
        <v>337</v>
      </c>
      <c r="L1" s="53"/>
    </row>
    <row r="3" spans="1:12" x14ac:dyDescent="0.3">
      <c r="A3" s="19" t="s">
        <v>338</v>
      </c>
      <c r="B3" s="20"/>
      <c r="C3" s="20"/>
      <c r="D3" s="20"/>
      <c r="E3" s="20"/>
      <c r="F3" s="20"/>
      <c r="G3" s="20"/>
      <c r="H3" s="56"/>
      <c r="I3" s="56"/>
      <c r="J3" s="56"/>
      <c r="K3" s="56"/>
      <c r="L3" s="53"/>
    </row>
    <row r="4" spans="1:12" x14ac:dyDescent="0.3">
      <c r="A4" s="121" t="s">
        <v>28</v>
      </c>
      <c r="B4" s="122" t="s">
        <v>339</v>
      </c>
      <c r="C4" s="63"/>
      <c r="D4" s="63"/>
      <c r="E4" s="63"/>
      <c r="F4" s="63"/>
      <c r="G4" s="63"/>
      <c r="H4" s="52">
        <v>23264598.940000001</v>
      </c>
      <c r="I4" s="52">
        <v>30532118.289999999</v>
      </c>
      <c r="J4" s="52">
        <v>31384902.91</v>
      </c>
      <c r="K4" s="52">
        <v>22411814.32</v>
      </c>
      <c r="L4" s="53"/>
    </row>
    <row r="5" spans="1:12" x14ac:dyDescent="0.3">
      <c r="A5" s="121" t="s">
        <v>340</v>
      </c>
      <c r="B5" s="21" t="s">
        <v>341</v>
      </c>
      <c r="C5" s="122" t="s">
        <v>342</v>
      </c>
      <c r="D5" s="63"/>
      <c r="E5" s="63"/>
      <c r="F5" s="63"/>
      <c r="G5" s="63"/>
      <c r="H5" s="52">
        <v>18867442.359999999</v>
      </c>
      <c r="I5" s="52">
        <v>29149336.120000001</v>
      </c>
      <c r="J5" s="52">
        <v>31236253.18</v>
      </c>
      <c r="K5" s="52">
        <v>16780525.300000001</v>
      </c>
      <c r="L5" s="53"/>
    </row>
    <row r="6" spans="1:12" x14ac:dyDescent="0.3">
      <c r="A6" s="121" t="s">
        <v>343</v>
      </c>
      <c r="B6" s="22" t="s">
        <v>341</v>
      </c>
      <c r="C6" s="23"/>
      <c r="D6" s="122" t="s">
        <v>344</v>
      </c>
      <c r="E6" s="63"/>
      <c r="F6" s="63"/>
      <c r="G6" s="63"/>
      <c r="H6" s="52">
        <v>18382160.190000001</v>
      </c>
      <c r="I6" s="52">
        <v>28258152.829999998</v>
      </c>
      <c r="J6" s="52">
        <v>29985816.370000001</v>
      </c>
      <c r="K6" s="52">
        <v>16654496.65</v>
      </c>
      <c r="L6" s="53"/>
    </row>
    <row r="7" spans="1:12" x14ac:dyDescent="0.3">
      <c r="A7" s="121" t="s">
        <v>345</v>
      </c>
      <c r="B7" s="22" t="s">
        <v>341</v>
      </c>
      <c r="C7" s="23"/>
      <c r="D7" s="23"/>
      <c r="E7" s="122" t="s">
        <v>344</v>
      </c>
      <c r="F7" s="63"/>
      <c r="G7" s="63"/>
      <c r="H7" s="52">
        <v>18382160.190000001</v>
      </c>
      <c r="I7" s="52">
        <v>28258152.829999998</v>
      </c>
      <c r="J7" s="52">
        <v>29985816.370000001</v>
      </c>
      <c r="K7" s="52">
        <v>16654496.65</v>
      </c>
      <c r="L7" s="53"/>
    </row>
    <row r="8" spans="1:12" x14ac:dyDescent="0.3">
      <c r="A8" s="121" t="s">
        <v>346</v>
      </c>
      <c r="B8" s="22" t="s">
        <v>341</v>
      </c>
      <c r="C8" s="23"/>
      <c r="D8" s="23"/>
      <c r="E8" s="23"/>
      <c r="F8" s="122" t="s">
        <v>347</v>
      </c>
      <c r="G8" s="63"/>
      <c r="H8" s="52">
        <v>5000</v>
      </c>
      <c r="I8" s="52">
        <v>4603.01</v>
      </c>
      <c r="J8" s="52">
        <v>4603.01</v>
      </c>
      <c r="K8" s="52">
        <v>5000</v>
      </c>
      <c r="L8" s="53"/>
    </row>
    <row r="9" spans="1:12" x14ac:dyDescent="0.3">
      <c r="A9" s="124" t="s">
        <v>348</v>
      </c>
      <c r="B9" s="22" t="s">
        <v>341</v>
      </c>
      <c r="C9" s="23"/>
      <c r="D9" s="23"/>
      <c r="E9" s="23"/>
      <c r="F9" s="23"/>
      <c r="G9" s="125" t="s">
        <v>349</v>
      </c>
      <c r="H9" s="54">
        <v>5000</v>
      </c>
      <c r="I9" s="54">
        <v>4603.01</v>
      </c>
      <c r="J9" s="54">
        <v>4603.01</v>
      </c>
      <c r="K9" s="54">
        <v>5000</v>
      </c>
      <c r="L9" s="55"/>
    </row>
    <row r="10" spans="1:12" x14ac:dyDescent="0.3">
      <c r="A10" s="127" t="s">
        <v>341</v>
      </c>
      <c r="B10" s="22" t="s">
        <v>341</v>
      </c>
      <c r="C10" s="23"/>
      <c r="D10" s="23"/>
      <c r="E10" s="23"/>
      <c r="F10" s="23"/>
      <c r="G10" s="128" t="s">
        <v>341</v>
      </c>
      <c r="H10" s="53"/>
      <c r="I10" s="53"/>
      <c r="J10" s="53"/>
      <c r="K10" s="53"/>
      <c r="L10" s="53"/>
    </row>
    <row r="11" spans="1:12" x14ac:dyDescent="0.3">
      <c r="A11" s="121" t="s">
        <v>350</v>
      </c>
      <c r="B11" s="22" t="s">
        <v>341</v>
      </c>
      <c r="C11" s="23"/>
      <c r="D11" s="23"/>
      <c r="E11" s="23"/>
      <c r="F11" s="122" t="s">
        <v>351</v>
      </c>
      <c r="G11" s="63"/>
      <c r="H11" s="52">
        <v>0</v>
      </c>
      <c r="I11" s="52">
        <v>25741573.199999999</v>
      </c>
      <c r="J11" s="52">
        <v>9092076.5500000007</v>
      </c>
      <c r="K11" s="52">
        <v>16649496.65</v>
      </c>
      <c r="L11" s="53"/>
    </row>
    <row r="12" spans="1:12" x14ac:dyDescent="0.3">
      <c r="A12" s="124" t="s">
        <v>352</v>
      </c>
      <c r="B12" s="22" t="s">
        <v>341</v>
      </c>
      <c r="C12" s="23"/>
      <c r="D12" s="23"/>
      <c r="E12" s="23"/>
      <c r="F12" s="23"/>
      <c r="G12" s="125" t="s">
        <v>353</v>
      </c>
      <c r="H12" s="54">
        <v>0</v>
      </c>
      <c r="I12" s="54">
        <v>24087005.739999998</v>
      </c>
      <c r="J12" s="54">
        <v>8072523.5</v>
      </c>
      <c r="K12" s="54">
        <v>16014482.24</v>
      </c>
      <c r="L12" s="55"/>
    </row>
    <row r="13" spans="1:12" x14ac:dyDescent="0.3">
      <c r="A13" s="124" t="s">
        <v>354</v>
      </c>
      <c r="B13" s="22" t="s">
        <v>341</v>
      </c>
      <c r="C13" s="23"/>
      <c r="D13" s="23"/>
      <c r="E13" s="23"/>
      <c r="F13" s="23"/>
      <c r="G13" s="125" t="s">
        <v>355</v>
      </c>
      <c r="H13" s="54">
        <v>0</v>
      </c>
      <c r="I13" s="54">
        <v>1019553.05</v>
      </c>
      <c r="J13" s="54">
        <v>1019553.05</v>
      </c>
      <c r="K13" s="54">
        <v>0</v>
      </c>
      <c r="L13" s="55"/>
    </row>
    <row r="14" spans="1:12" x14ac:dyDescent="0.3">
      <c r="A14" s="124" t="s">
        <v>356</v>
      </c>
      <c r="B14" s="22" t="s">
        <v>341</v>
      </c>
      <c r="C14" s="23"/>
      <c r="D14" s="23"/>
      <c r="E14" s="23"/>
      <c r="F14" s="23"/>
      <c r="G14" s="125" t="s">
        <v>357</v>
      </c>
      <c r="H14" s="54">
        <v>0</v>
      </c>
      <c r="I14" s="54">
        <v>624088.15</v>
      </c>
      <c r="J14" s="54">
        <v>0</v>
      </c>
      <c r="K14" s="54">
        <v>624088.15</v>
      </c>
      <c r="L14" s="55"/>
    </row>
    <row r="15" spans="1:12" x14ac:dyDescent="0.3">
      <c r="A15" s="124" t="s">
        <v>358</v>
      </c>
      <c r="B15" s="22" t="s">
        <v>341</v>
      </c>
      <c r="C15" s="23"/>
      <c r="D15" s="23"/>
      <c r="E15" s="23"/>
      <c r="F15" s="23"/>
      <c r="G15" s="125" t="s">
        <v>359</v>
      </c>
      <c r="H15" s="54">
        <v>0</v>
      </c>
      <c r="I15" s="54">
        <v>10926.26</v>
      </c>
      <c r="J15" s="54">
        <v>0</v>
      </c>
      <c r="K15" s="54">
        <v>10926.26</v>
      </c>
      <c r="L15" s="55"/>
    </row>
    <row r="16" spans="1:12" x14ac:dyDescent="0.3">
      <c r="A16" s="127" t="s">
        <v>341</v>
      </c>
      <c r="B16" s="22" t="s">
        <v>341</v>
      </c>
      <c r="C16" s="23"/>
      <c r="D16" s="23"/>
      <c r="E16" s="23"/>
      <c r="F16" s="23"/>
      <c r="G16" s="128" t="s">
        <v>341</v>
      </c>
      <c r="H16" s="53"/>
      <c r="I16" s="53"/>
      <c r="J16" s="53"/>
      <c r="K16" s="53"/>
      <c r="L16" s="53"/>
    </row>
    <row r="17" spans="1:12" x14ac:dyDescent="0.3">
      <c r="A17" s="121" t="s">
        <v>360</v>
      </c>
      <c r="B17" s="22" t="s">
        <v>341</v>
      </c>
      <c r="C17" s="23"/>
      <c r="D17" s="23"/>
      <c r="E17" s="23"/>
      <c r="F17" s="122" t="s">
        <v>361</v>
      </c>
      <c r="G17" s="63"/>
      <c r="H17" s="52">
        <v>18377160.190000001</v>
      </c>
      <c r="I17" s="52">
        <v>2511354.08</v>
      </c>
      <c r="J17" s="52">
        <v>20888514.27</v>
      </c>
      <c r="K17" s="52">
        <v>0</v>
      </c>
      <c r="L17" s="53"/>
    </row>
    <row r="18" spans="1:12" x14ac:dyDescent="0.3">
      <c r="A18" s="124" t="s">
        <v>362</v>
      </c>
      <c r="B18" s="22" t="s">
        <v>341</v>
      </c>
      <c r="C18" s="23"/>
      <c r="D18" s="23"/>
      <c r="E18" s="23"/>
      <c r="F18" s="23"/>
      <c r="G18" s="125" t="s">
        <v>363</v>
      </c>
      <c r="H18" s="54">
        <v>16724656.34</v>
      </c>
      <c r="I18" s="54">
        <v>2508917.59</v>
      </c>
      <c r="J18" s="54">
        <v>19233573.93</v>
      </c>
      <c r="K18" s="54">
        <v>0</v>
      </c>
      <c r="L18" s="55"/>
    </row>
    <row r="19" spans="1:12" x14ac:dyDescent="0.3">
      <c r="A19" s="124" t="s">
        <v>364</v>
      </c>
      <c r="B19" s="22" t="s">
        <v>341</v>
      </c>
      <c r="C19" s="23"/>
      <c r="D19" s="23"/>
      <c r="E19" s="23"/>
      <c r="F19" s="23"/>
      <c r="G19" s="125" t="s">
        <v>365</v>
      </c>
      <c r="H19" s="54">
        <v>1018413.16</v>
      </c>
      <c r="I19" s="54">
        <v>1341.04</v>
      </c>
      <c r="J19" s="54">
        <v>1019754.2</v>
      </c>
      <c r="K19" s="54">
        <v>0</v>
      </c>
      <c r="L19" s="55"/>
    </row>
    <row r="20" spans="1:12" x14ac:dyDescent="0.3">
      <c r="A20" s="124" t="s">
        <v>366</v>
      </c>
      <c r="B20" s="22" t="s">
        <v>341</v>
      </c>
      <c r="C20" s="23"/>
      <c r="D20" s="23"/>
      <c r="E20" s="23"/>
      <c r="F20" s="23"/>
      <c r="G20" s="125" t="s">
        <v>367</v>
      </c>
      <c r="H20" s="54">
        <v>623168.72</v>
      </c>
      <c r="I20" s="54">
        <v>1090.0999999999999</v>
      </c>
      <c r="J20" s="54">
        <v>624258.81999999995</v>
      </c>
      <c r="K20" s="54">
        <v>0</v>
      </c>
      <c r="L20" s="55"/>
    </row>
    <row r="21" spans="1:12" x14ac:dyDescent="0.3">
      <c r="A21" s="124" t="s">
        <v>368</v>
      </c>
      <c r="B21" s="22" t="s">
        <v>341</v>
      </c>
      <c r="C21" s="23"/>
      <c r="D21" s="23"/>
      <c r="E21" s="23"/>
      <c r="F21" s="23"/>
      <c r="G21" s="125" t="s">
        <v>369</v>
      </c>
      <c r="H21" s="54">
        <v>10921.97</v>
      </c>
      <c r="I21" s="54">
        <v>5.35</v>
      </c>
      <c r="J21" s="54">
        <v>10927.32</v>
      </c>
      <c r="K21" s="54">
        <v>0</v>
      </c>
      <c r="L21" s="55"/>
    </row>
    <row r="22" spans="1:12" x14ac:dyDescent="0.3">
      <c r="A22" s="127" t="s">
        <v>341</v>
      </c>
      <c r="B22" s="22" t="s">
        <v>341</v>
      </c>
      <c r="C22" s="23"/>
      <c r="D22" s="23"/>
      <c r="E22" s="23"/>
      <c r="F22" s="23"/>
      <c r="G22" s="128" t="s">
        <v>341</v>
      </c>
      <c r="H22" s="53"/>
      <c r="I22" s="53"/>
      <c r="J22" s="53"/>
      <c r="K22" s="53"/>
      <c r="L22" s="53"/>
    </row>
    <row r="23" spans="1:12" x14ac:dyDescent="0.3">
      <c r="A23" s="121" t="s">
        <v>370</v>
      </c>
      <c r="B23" s="22" t="s">
        <v>341</v>
      </c>
      <c r="C23" s="23"/>
      <c r="D23" s="23"/>
      <c r="E23" s="23"/>
      <c r="F23" s="122" t="s">
        <v>371</v>
      </c>
      <c r="G23" s="63"/>
      <c r="H23" s="52">
        <v>0</v>
      </c>
      <c r="I23" s="52">
        <v>622.54</v>
      </c>
      <c r="J23" s="52">
        <v>622.54</v>
      </c>
      <c r="K23" s="52">
        <v>0</v>
      </c>
      <c r="L23" s="53"/>
    </row>
    <row r="24" spans="1:12" x14ac:dyDescent="0.3">
      <c r="A24" s="124" t="s">
        <v>372</v>
      </c>
      <c r="B24" s="22" t="s">
        <v>341</v>
      </c>
      <c r="C24" s="23"/>
      <c r="D24" s="23"/>
      <c r="E24" s="23"/>
      <c r="F24" s="23"/>
      <c r="G24" s="125" t="s">
        <v>373</v>
      </c>
      <c r="H24" s="54">
        <v>0</v>
      </c>
      <c r="I24" s="54">
        <v>622.54</v>
      </c>
      <c r="J24" s="54">
        <v>622.54</v>
      </c>
      <c r="K24" s="54">
        <v>0</v>
      </c>
      <c r="L24" s="55"/>
    </row>
    <row r="25" spans="1:12" x14ac:dyDescent="0.3">
      <c r="A25" s="127" t="s">
        <v>341</v>
      </c>
      <c r="B25" s="22" t="s">
        <v>341</v>
      </c>
      <c r="C25" s="23"/>
      <c r="D25" s="23"/>
      <c r="E25" s="23"/>
      <c r="F25" s="23"/>
      <c r="G25" s="128" t="s">
        <v>341</v>
      </c>
      <c r="H25" s="53"/>
      <c r="I25" s="53"/>
      <c r="J25" s="53"/>
      <c r="K25" s="53"/>
      <c r="L25" s="53"/>
    </row>
    <row r="26" spans="1:12" x14ac:dyDescent="0.3">
      <c r="A26" s="121" t="s">
        <v>374</v>
      </c>
      <c r="B26" s="22" t="s">
        <v>341</v>
      </c>
      <c r="C26" s="23"/>
      <c r="D26" s="122" t="s">
        <v>375</v>
      </c>
      <c r="E26" s="63"/>
      <c r="F26" s="63"/>
      <c r="G26" s="63"/>
      <c r="H26" s="52">
        <v>485282.17</v>
      </c>
      <c r="I26" s="52">
        <v>891183.29</v>
      </c>
      <c r="J26" s="52">
        <v>1250436.81</v>
      </c>
      <c r="K26" s="52">
        <v>126028.65</v>
      </c>
      <c r="L26" s="53"/>
    </row>
    <row r="27" spans="1:12" x14ac:dyDescent="0.3">
      <c r="A27" s="121" t="s">
        <v>376</v>
      </c>
      <c r="B27" s="22" t="s">
        <v>341</v>
      </c>
      <c r="C27" s="23"/>
      <c r="D27" s="23"/>
      <c r="E27" s="122" t="s">
        <v>377</v>
      </c>
      <c r="F27" s="63"/>
      <c r="G27" s="63"/>
      <c r="H27" s="52">
        <v>482455.39</v>
      </c>
      <c r="I27" s="52">
        <v>891183.29</v>
      </c>
      <c r="J27" s="52">
        <v>1247610.03</v>
      </c>
      <c r="K27" s="52">
        <v>126028.65</v>
      </c>
      <c r="L27" s="53"/>
    </row>
    <row r="28" spans="1:12" x14ac:dyDescent="0.3">
      <c r="A28" s="121" t="s">
        <v>378</v>
      </c>
      <c r="B28" s="22" t="s">
        <v>341</v>
      </c>
      <c r="C28" s="23"/>
      <c r="D28" s="23"/>
      <c r="E28" s="23"/>
      <c r="F28" s="122" t="s">
        <v>377</v>
      </c>
      <c r="G28" s="63"/>
      <c r="H28" s="52">
        <v>482455.39</v>
      </c>
      <c r="I28" s="52">
        <v>891183.29</v>
      </c>
      <c r="J28" s="52">
        <v>1247610.03</v>
      </c>
      <c r="K28" s="52">
        <v>126028.65</v>
      </c>
      <c r="L28" s="53"/>
    </row>
    <row r="29" spans="1:12" x14ac:dyDescent="0.3">
      <c r="A29" s="124" t="s">
        <v>379</v>
      </c>
      <c r="B29" s="22" t="s">
        <v>341</v>
      </c>
      <c r="C29" s="23"/>
      <c r="D29" s="23"/>
      <c r="E29" s="23"/>
      <c r="F29" s="23"/>
      <c r="G29" s="125" t="s">
        <v>380</v>
      </c>
      <c r="H29" s="54">
        <v>7045.41</v>
      </c>
      <c r="I29" s="54">
        <v>181.6</v>
      </c>
      <c r="J29" s="54">
        <v>0</v>
      </c>
      <c r="K29" s="54">
        <v>7227.01</v>
      </c>
      <c r="L29" s="55"/>
    </row>
    <row r="30" spans="1:12" x14ac:dyDescent="0.3">
      <c r="A30" s="124" t="s">
        <v>381</v>
      </c>
      <c r="B30" s="22" t="s">
        <v>341</v>
      </c>
      <c r="C30" s="23"/>
      <c r="D30" s="23"/>
      <c r="E30" s="23"/>
      <c r="F30" s="23"/>
      <c r="G30" s="125" t="s">
        <v>382</v>
      </c>
      <c r="H30" s="54">
        <v>5680.32</v>
      </c>
      <c r="I30" s="54">
        <v>251869.5</v>
      </c>
      <c r="J30" s="54">
        <v>139176.82999999999</v>
      </c>
      <c r="K30" s="54">
        <v>118372.99</v>
      </c>
      <c r="L30" s="55"/>
    </row>
    <row r="31" spans="1:12" x14ac:dyDescent="0.3">
      <c r="A31" s="124" t="s">
        <v>383</v>
      </c>
      <c r="B31" s="22" t="s">
        <v>341</v>
      </c>
      <c r="C31" s="23"/>
      <c r="D31" s="23"/>
      <c r="E31" s="23"/>
      <c r="F31" s="23"/>
      <c r="G31" s="125" t="s">
        <v>384</v>
      </c>
      <c r="H31" s="54">
        <v>469309.75</v>
      </c>
      <c r="I31" s="54">
        <v>412918.63</v>
      </c>
      <c r="J31" s="54">
        <v>882228.38</v>
      </c>
      <c r="K31" s="54">
        <v>0</v>
      </c>
      <c r="L31" s="55"/>
    </row>
    <row r="32" spans="1:12" x14ac:dyDescent="0.3">
      <c r="A32" s="124" t="s">
        <v>385</v>
      </c>
      <c r="B32" s="22" t="s">
        <v>341</v>
      </c>
      <c r="C32" s="23"/>
      <c r="D32" s="23"/>
      <c r="E32" s="23"/>
      <c r="F32" s="23"/>
      <c r="G32" s="125" t="s">
        <v>386</v>
      </c>
      <c r="H32" s="54">
        <v>0</v>
      </c>
      <c r="I32" s="54">
        <v>1469.17</v>
      </c>
      <c r="J32" s="54">
        <v>1469.17</v>
      </c>
      <c r="K32" s="54">
        <v>0</v>
      </c>
      <c r="L32" s="55"/>
    </row>
    <row r="33" spans="1:12" x14ac:dyDescent="0.3">
      <c r="A33" s="124" t="s">
        <v>387</v>
      </c>
      <c r="B33" s="22" t="s">
        <v>341</v>
      </c>
      <c r="C33" s="23"/>
      <c r="D33" s="23"/>
      <c r="E33" s="23"/>
      <c r="F33" s="23"/>
      <c r="G33" s="125" t="s">
        <v>388</v>
      </c>
      <c r="H33" s="54">
        <v>419.91</v>
      </c>
      <c r="I33" s="54">
        <v>0</v>
      </c>
      <c r="J33" s="54">
        <v>20</v>
      </c>
      <c r="K33" s="54">
        <v>399.91</v>
      </c>
      <c r="L33" s="55"/>
    </row>
    <row r="34" spans="1:12" x14ac:dyDescent="0.3">
      <c r="A34" s="124" t="s">
        <v>389</v>
      </c>
      <c r="B34" s="22" t="s">
        <v>341</v>
      </c>
      <c r="C34" s="23"/>
      <c r="D34" s="23"/>
      <c r="E34" s="23"/>
      <c r="F34" s="23"/>
      <c r="G34" s="125" t="s">
        <v>390</v>
      </c>
      <c r="H34" s="54">
        <v>0</v>
      </c>
      <c r="I34" s="54">
        <v>224744.39</v>
      </c>
      <c r="J34" s="54">
        <v>224715.65</v>
      </c>
      <c r="K34" s="54">
        <v>28.74</v>
      </c>
      <c r="L34" s="55"/>
    </row>
    <row r="35" spans="1:12" x14ac:dyDescent="0.3">
      <c r="A35" s="127" t="s">
        <v>341</v>
      </c>
      <c r="B35" s="22" t="s">
        <v>341</v>
      </c>
      <c r="C35" s="23"/>
      <c r="D35" s="23"/>
      <c r="E35" s="23"/>
      <c r="F35" s="23"/>
      <c r="G35" s="128" t="s">
        <v>341</v>
      </c>
      <c r="H35" s="53"/>
      <c r="I35" s="53"/>
      <c r="J35" s="53"/>
      <c r="K35" s="53"/>
      <c r="L35" s="53"/>
    </row>
    <row r="36" spans="1:12" x14ac:dyDescent="0.3">
      <c r="A36" s="121" t="s">
        <v>391</v>
      </c>
      <c r="B36" s="22" t="s">
        <v>341</v>
      </c>
      <c r="C36" s="23"/>
      <c r="D36" s="23"/>
      <c r="E36" s="122" t="s">
        <v>392</v>
      </c>
      <c r="F36" s="63"/>
      <c r="G36" s="63"/>
      <c r="H36" s="52">
        <v>2826.78</v>
      </c>
      <c r="I36" s="52">
        <v>0</v>
      </c>
      <c r="J36" s="52">
        <v>2826.78</v>
      </c>
      <c r="K36" s="52">
        <v>0</v>
      </c>
      <c r="L36" s="53"/>
    </row>
    <row r="37" spans="1:12" x14ac:dyDescent="0.3">
      <c r="A37" s="121" t="s">
        <v>393</v>
      </c>
      <c r="B37" s="22" t="s">
        <v>341</v>
      </c>
      <c r="C37" s="23"/>
      <c r="D37" s="23"/>
      <c r="E37" s="23"/>
      <c r="F37" s="122" t="s">
        <v>392</v>
      </c>
      <c r="G37" s="63"/>
      <c r="H37" s="52">
        <v>2826.78</v>
      </c>
      <c r="I37" s="52">
        <v>0</v>
      </c>
      <c r="J37" s="52">
        <v>2826.78</v>
      </c>
      <c r="K37" s="52">
        <v>0</v>
      </c>
      <c r="L37" s="53"/>
    </row>
    <row r="38" spans="1:12" x14ac:dyDescent="0.3">
      <c r="A38" s="124" t="s">
        <v>394</v>
      </c>
      <c r="B38" s="22" t="s">
        <v>341</v>
      </c>
      <c r="C38" s="23"/>
      <c r="D38" s="23"/>
      <c r="E38" s="23"/>
      <c r="F38" s="23"/>
      <c r="G38" s="125" t="s">
        <v>395</v>
      </c>
      <c r="H38" s="54">
        <v>2826.78</v>
      </c>
      <c r="I38" s="54">
        <v>0</v>
      </c>
      <c r="J38" s="54">
        <v>2826.78</v>
      </c>
      <c r="K38" s="54">
        <v>0</v>
      </c>
      <c r="L38" s="55"/>
    </row>
    <row r="39" spans="1:12" x14ac:dyDescent="0.3">
      <c r="A39" s="127" t="s">
        <v>341</v>
      </c>
      <c r="B39" s="22" t="s">
        <v>341</v>
      </c>
      <c r="C39" s="23"/>
      <c r="D39" s="23"/>
      <c r="E39" s="23"/>
      <c r="F39" s="23"/>
      <c r="G39" s="128" t="s">
        <v>341</v>
      </c>
      <c r="H39" s="53"/>
      <c r="I39" s="53"/>
      <c r="J39" s="53"/>
      <c r="K39" s="53"/>
      <c r="L39" s="53"/>
    </row>
    <row r="40" spans="1:12" x14ac:dyDescent="0.3">
      <c r="A40" s="121" t="s">
        <v>396</v>
      </c>
      <c r="B40" s="21" t="s">
        <v>341</v>
      </c>
      <c r="C40" s="122" t="s">
        <v>397</v>
      </c>
      <c r="D40" s="63"/>
      <c r="E40" s="63"/>
      <c r="F40" s="63"/>
      <c r="G40" s="63"/>
      <c r="H40" s="52">
        <v>4397156.58</v>
      </c>
      <c r="I40" s="52">
        <v>1382782.17</v>
      </c>
      <c r="J40" s="52">
        <v>148649.73000000001</v>
      </c>
      <c r="K40" s="52">
        <v>5631289.0199999996</v>
      </c>
      <c r="L40" s="53"/>
    </row>
    <row r="41" spans="1:12" x14ac:dyDescent="0.3">
      <c r="A41" s="121" t="s">
        <v>398</v>
      </c>
      <c r="B41" s="22" t="s">
        <v>341</v>
      </c>
      <c r="C41" s="23"/>
      <c r="D41" s="122" t="s">
        <v>399</v>
      </c>
      <c r="E41" s="63"/>
      <c r="F41" s="63"/>
      <c r="G41" s="63"/>
      <c r="H41" s="52">
        <v>10591.94</v>
      </c>
      <c r="I41" s="52">
        <v>52.96</v>
      </c>
      <c r="J41" s="52">
        <v>0</v>
      </c>
      <c r="K41" s="52">
        <v>10644.9</v>
      </c>
      <c r="L41" s="53"/>
    </row>
    <row r="42" spans="1:12" x14ac:dyDescent="0.3">
      <c r="A42" s="121" t="s">
        <v>400</v>
      </c>
      <c r="B42" s="22" t="s">
        <v>341</v>
      </c>
      <c r="C42" s="23"/>
      <c r="D42" s="23"/>
      <c r="E42" s="122" t="s">
        <v>401</v>
      </c>
      <c r="F42" s="63"/>
      <c r="G42" s="63"/>
      <c r="H42" s="52">
        <v>10591.94</v>
      </c>
      <c r="I42" s="52">
        <v>52.96</v>
      </c>
      <c r="J42" s="52">
        <v>0</v>
      </c>
      <c r="K42" s="52">
        <v>10644.9</v>
      </c>
      <c r="L42" s="53"/>
    </row>
    <row r="43" spans="1:12" x14ac:dyDescent="0.3">
      <c r="A43" s="121" t="s">
        <v>402</v>
      </c>
      <c r="B43" s="22" t="s">
        <v>341</v>
      </c>
      <c r="C43" s="23"/>
      <c r="D43" s="23"/>
      <c r="E43" s="23"/>
      <c r="F43" s="122" t="s">
        <v>401</v>
      </c>
      <c r="G43" s="63"/>
      <c r="H43" s="52">
        <v>10591.94</v>
      </c>
      <c r="I43" s="52">
        <v>52.96</v>
      </c>
      <c r="J43" s="52">
        <v>0</v>
      </c>
      <c r="K43" s="52">
        <v>10644.9</v>
      </c>
      <c r="L43" s="53"/>
    </row>
    <row r="44" spans="1:12" x14ac:dyDescent="0.3">
      <c r="A44" s="124" t="s">
        <v>403</v>
      </c>
      <c r="B44" s="22" t="s">
        <v>341</v>
      </c>
      <c r="C44" s="23"/>
      <c r="D44" s="23"/>
      <c r="E44" s="23"/>
      <c r="F44" s="23"/>
      <c r="G44" s="125" t="s">
        <v>404</v>
      </c>
      <c r="H44" s="54">
        <v>10591.94</v>
      </c>
      <c r="I44" s="54">
        <v>52.96</v>
      </c>
      <c r="J44" s="54">
        <v>0</v>
      </c>
      <c r="K44" s="54">
        <v>10644.9</v>
      </c>
      <c r="L44" s="55"/>
    </row>
    <row r="45" spans="1:12" x14ac:dyDescent="0.3">
      <c r="A45" s="127" t="s">
        <v>341</v>
      </c>
      <c r="B45" s="22" t="s">
        <v>341</v>
      </c>
      <c r="C45" s="23"/>
      <c r="D45" s="23"/>
      <c r="E45" s="23"/>
      <c r="F45" s="23"/>
      <c r="G45" s="128" t="s">
        <v>341</v>
      </c>
      <c r="H45" s="53"/>
      <c r="I45" s="53"/>
      <c r="J45" s="53"/>
      <c r="K45" s="53"/>
      <c r="L45" s="53"/>
    </row>
    <row r="46" spans="1:12" x14ac:dyDescent="0.3">
      <c r="A46" s="121" t="s">
        <v>405</v>
      </c>
      <c r="B46" s="22" t="s">
        <v>341</v>
      </c>
      <c r="C46" s="23"/>
      <c r="D46" s="122" t="s">
        <v>406</v>
      </c>
      <c r="E46" s="63"/>
      <c r="F46" s="63"/>
      <c r="G46" s="63"/>
      <c r="H46" s="52">
        <v>4386564.6399999997</v>
      </c>
      <c r="I46" s="52">
        <v>1382729.21</v>
      </c>
      <c r="J46" s="52">
        <v>148649.73000000001</v>
      </c>
      <c r="K46" s="52">
        <v>5620644.1200000001</v>
      </c>
      <c r="L46" s="53"/>
    </row>
    <row r="47" spans="1:12" x14ac:dyDescent="0.3">
      <c r="A47" s="121" t="s">
        <v>407</v>
      </c>
      <c r="B47" s="22" t="s">
        <v>341</v>
      </c>
      <c r="C47" s="23"/>
      <c r="D47" s="23"/>
      <c r="E47" s="122" t="s">
        <v>408</v>
      </c>
      <c r="F47" s="63"/>
      <c r="G47" s="63"/>
      <c r="H47" s="52">
        <v>1939123.08</v>
      </c>
      <c r="I47" s="52">
        <v>0</v>
      </c>
      <c r="J47" s="52">
        <v>0</v>
      </c>
      <c r="K47" s="52">
        <v>1939123.08</v>
      </c>
      <c r="L47" s="53"/>
    </row>
    <row r="48" spans="1:12" x14ac:dyDescent="0.3">
      <c r="A48" s="121" t="s">
        <v>409</v>
      </c>
      <c r="B48" s="22" t="s">
        <v>341</v>
      </c>
      <c r="C48" s="23"/>
      <c r="D48" s="23"/>
      <c r="E48" s="23"/>
      <c r="F48" s="122" t="s">
        <v>408</v>
      </c>
      <c r="G48" s="63"/>
      <c r="H48" s="52">
        <v>1939123.08</v>
      </c>
      <c r="I48" s="52">
        <v>0</v>
      </c>
      <c r="J48" s="52">
        <v>0</v>
      </c>
      <c r="K48" s="52">
        <v>1939123.08</v>
      </c>
      <c r="L48" s="53"/>
    </row>
    <row r="49" spans="1:12" x14ac:dyDescent="0.3">
      <c r="A49" s="124" t="s">
        <v>410</v>
      </c>
      <c r="B49" s="22" t="s">
        <v>341</v>
      </c>
      <c r="C49" s="23"/>
      <c r="D49" s="23"/>
      <c r="E49" s="23"/>
      <c r="F49" s="23"/>
      <c r="G49" s="125" t="s">
        <v>411</v>
      </c>
      <c r="H49" s="54">
        <v>181970</v>
      </c>
      <c r="I49" s="54">
        <v>0</v>
      </c>
      <c r="J49" s="54">
        <v>0</v>
      </c>
      <c r="K49" s="54">
        <v>181970</v>
      </c>
      <c r="L49" s="55"/>
    </row>
    <row r="50" spans="1:12" x14ac:dyDescent="0.3">
      <c r="A50" s="124" t="s">
        <v>412</v>
      </c>
      <c r="B50" s="22" t="s">
        <v>341</v>
      </c>
      <c r="C50" s="23"/>
      <c r="D50" s="23"/>
      <c r="E50" s="23"/>
      <c r="F50" s="23"/>
      <c r="G50" s="125" t="s">
        <v>413</v>
      </c>
      <c r="H50" s="54">
        <v>178120.55</v>
      </c>
      <c r="I50" s="54">
        <v>0</v>
      </c>
      <c r="J50" s="54">
        <v>0</v>
      </c>
      <c r="K50" s="54">
        <v>178120.55</v>
      </c>
      <c r="L50" s="55"/>
    </row>
    <row r="51" spans="1:12" x14ac:dyDescent="0.3">
      <c r="A51" s="124" t="s">
        <v>414</v>
      </c>
      <c r="B51" s="22" t="s">
        <v>341</v>
      </c>
      <c r="C51" s="23"/>
      <c r="D51" s="23"/>
      <c r="E51" s="23"/>
      <c r="F51" s="23"/>
      <c r="G51" s="125" t="s">
        <v>415</v>
      </c>
      <c r="H51" s="54">
        <v>75546.350000000006</v>
      </c>
      <c r="I51" s="54">
        <v>0</v>
      </c>
      <c r="J51" s="54">
        <v>0</v>
      </c>
      <c r="K51" s="54">
        <v>75546.350000000006</v>
      </c>
      <c r="L51" s="55"/>
    </row>
    <row r="52" spans="1:12" x14ac:dyDescent="0.3">
      <c r="A52" s="124" t="s">
        <v>416</v>
      </c>
      <c r="B52" s="22" t="s">
        <v>341</v>
      </c>
      <c r="C52" s="23"/>
      <c r="D52" s="23"/>
      <c r="E52" s="23"/>
      <c r="F52" s="23"/>
      <c r="G52" s="125" t="s">
        <v>417</v>
      </c>
      <c r="H52" s="54">
        <v>1382407.18</v>
      </c>
      <c r="I52" s="54">
        <v>0</v>
      </c>
      <c r="J52" s="54">
        <v>0</v>
      </c>
      <c r="K52" s="54">
        <v>1382407.18</v>
      </c>
      <c r="L52" s="55"/>
    </row>
    <row r="53" spans="1:12" x14ac:dyDescent="0.3">
      <c r="A53" s="124" t="s">
        <v>418</v>
      </c>
      <c r="B53" s="22" t="s">
        <v>341</v>
      </c>
      <c r="C53" s="23"/>
      <c r="D53" s="23"/>
      <c r="E53" s="23"/>
      <c r="F53" s="23"/>
      <c r="G53" s="125" t="s">
        <v>419</v>
      </c>
      <c r="H53" s="54">
        <v>121079</v>
      </c>
      <c r="I53" s="54">
        <v>0</v>
      </c>
      <c r="J53" s="54">
        <v>0</v>
      </c>
      <c r="K53" s="54">
        <v>121079</v>
      </c>
      <c r="L53" s="55"/>
    </row>
    <row r="54" spans="1:12" x14ac:dyDescent="0.3">
      <c r="A54" s="127" t="s">
        <v>341</v>
      </c>
      <c r="B54" s="22" t="s">
        <v>341</v>
      </c>
      <c r="C54" s="23"/>
      <c r="D54" s="23"/>
      <c r="E54" s="23"/>
      <c r="F54" s="23"/>
      <c r="G54" s="128" t="s">
        <v>341</v>
      </c>
      <c r="H54" s="53"/>
      <c r="I54" s="53"/>
      <c r="J54" s="53"/>
      <c r="K54" s="53"/>
      <c r="L54" s="53"/>
    </row>
    <row r="55" spans="1:12" x14ac:dyDescent="0.3">
      <c r="A55" s="121" t="s">
        <v>420</v>
      </c>
      <c r="B55" s="22" t="s">
        <v>341</v>
      </c>
      <c r="C55" s="23"/>
      <c r="D55" s="23"/>
      <c r="E55" s="122" t="s">
        <v>421</v>
      </c>
      <c r="F55" s="63"/>
      <c r="G55" s="63"/>
      <c r="H55" s="52">
        <v>-1939123.08</v>
      </c>
      <c r="I55" s="52">
        <v>0</v>
      </c>
      <c r="J55" s="52">
        <v>0</v>
      </c>
      <c r="K55" s="52">
        <v>-1939123.08</v>
      </c>
      <c r="L55" s="53"/>
    </row>
    <row r="56" spans="1:12" x14ac:dyDescent="0.3">
      <c r="A56" s="121" t="s">
        <v>422</v>
      </c>
      <c r="B56" s="22" t="s">
        <v>341</v>
      </c>
      <c r="C56" s="23"/>
      <c r="D56" s="23"/>
      <c r="E56" s="23"/>
      <c r="F56" s="122" t="s">
        <v>421</v>
      </c>
      <c r="G56" s="63"/>
      <c r="H56" s="52">
        <v>-1939123.08</v>
      </c>
      <c r="I56" s="52">
        <v>0</v>
      </c>
      <c r="J56" s="52">
        <v>0</v>
      </c>
      <c r="K56" s="52">
        <v>-1939123.08</v>
      </c>
      <c r="L56" s="53"/>
    </row>
    <row r="57" spans="1:12" x14ac:dyDescent="0.3">
      <c r="A57" s="124" t="s">
        <v>423</v>
      </c>
      <c r="B57" s="22" t="s">
        <v>341</v>
      </c>
      <c r="C57" s="23"/>
      <c r="D57" s="23"/>
      <c r="E57" s="23"/>
      <c r="F57" s="23"/>
      <c r="G57" s="125" t="s">
        <v>424</v>
      </c>
      <c r="H57" s="54">
        <v>-178120.55</v>
      </c>
      <c r="I57" s="54">
        <v>0</v>
      </c>
      <c r="J57" s="54">
        <v>0</v>
      </c>
      <c r="K57" s="54">
        <v>-178120.55</v>
      </c>
      <c r="L57" s="55"/>
    </row>
    <row r="58" spans="1:12" x14ac:dyDescent="0.3">
      <c r="A58" s="124" t="s">
        <v>425</v>
      </c>
      <c r="B58" s="22" t="s">
        <v>341</v>
      </c>
      <c r="C58" s="23"/>
      <c r="D58" s="23"/>
      <c r="E58" s="23"/>
      <c r="F58" s="23"/>
      <c r="G58" s="125" t="s">
        <v>426</v>
      </c>
      <c r="H58" s="54">
        <v>-75546.350000000006</v>
      </c>
      <c r="I58" s="54">
        <v>0</v>
      </c>
      <c r="J58" s="54">
        <v>0</v>
      </c>
      <c r="K58" s="54">
        <v>-75546.350000000006</v>
      </c>
      <c r="L58" s="55"/>
    </row>
    <row r="59" spans="1:12" x14ac:dyDescent="0.3">
      <c r="A59" s="124" t="s">
        <v>427</v>
      </c>
      <c r="B59" s="22" t="s">
        <v>341</v>
      </c>
      <c r="C59" s="23"/>
      <c r="D59" s="23"/>
      <c r="E59" s="23"/>
      <c r="F59" s="23"/>
      <c r="G59" s="125" t="s">
        <v>428</v>
      </c>
      <c r="H59" s="54">
        <v>-1382407.18</v>
      </c>
      <c r="I59" s="54">
        <v>0</v>
      </c>
      <c r="J59" s="54">
        <v>0</v>
      </c>
      <c r="K59" s="54">
        <v>-1382407.18</v>
      </c>
      <c r="L59" s="55"/>
    </row>
    <row r="60" spans="1:12" x14ac:dyDescent="0.3">
      <c r="A60" s="124" t="s">
        <v>429</v>
      </c>
      <c r="B60" s="22" t="s">
        <v>341</v>
      </c>
      <c r="C60" s="23"/>
      <c r="D60" s="23"/>
      <c r="E60" s="23"/>
      <c r="F60" s="23"/>
      <c r="G60" s="125" t="s">
        <v>430</v>
      </c>
      <c r="H60" s="54">
        <v>-181970</v>
      </c>
      <c r="I60" s="54">
        <v>0</v>
      </c>
      <c r="J60" s="54">
        <v>0</v>
      </c>
      <c r="K60" s="54">
        <v>-181970</v>
      </c>
      <c r="L60" s="55"/>
    </row>
    <row r="61" spans="1:12" x14ac:dyDescent="0.3">
      <c r="A61" s="124" t="s">
        <v>431</v>
      </c>
      <c r="B61" s="22" t="s">
        <v>341</v>
      </c>
      <c r="C61" s="23"/>
      <c r="D61" s="23"/>
      <c r="E61" s="23"/>
      <c r="F61" s="23"/>
      <c r="G61" s="125" t="s">
        <v>432</v>
      </c>
      <c r="H61" s="54">
        <v>-121079</v>
      </c>
      <c r="I61" s="54">
        <v>0</v>
      </c>
      <c r="J61" s="54">
        <v>0</v>
      </c>
      <c r="K61" s="54">
        <v>-121079</v>
      </c>
      <c r="L61" s="55"/>
    </row>
    <row r="62" spans="1:12" x14ac:dyDescent="0.3">
      <c r="A62" s="127" t="s">
        <v>341</v>
      </c>
      <c r="B62" s="22" t="s">
        <v>341</v>
      </c>
      <c r="C62" s="23"/>
      <c r="D62" s="23"/>
      <c r="E62" s="23"/>
      <c r="F62" s="23"/>
      <c r="G62" s="128" t="s">
        <v>341</v>
      </c>
      <c r="H62" s="53"/>
      <c r="I62" s="53"/>
      <c r="J62" s="53"/>
      <c r="K62" s="53"/>
      <c r="L62" s="53"/>
    </row>
    <row r="63" spans="1:12" x14ac:dyDescent="0.3">
      <c r="A63" s="121" t="s">
        <v>433</v>
      </c>
      <c r="B63" s="22" t="s">
        <v>341</v>
      </c>
      <c r="C63" s="23"/>
      <c r="D63" s="23"/>
      <c r="E63" s="122" t="s">
        <v>434</v>
      </c>
      <c r="F63" s="63"/>
      <c r="G63" s="63"/>
      <c r="H63" s="52">
        <v>16962864.010000002</v>
      </c>
      <c r="I63" s="52">
        <v>1382577.21</v>
      </c>
      <c r="J63" s="52">
        <v>152</v>
      </c>
      <c r="K63" s="52">
        <v>18345289.219999999</v>
      </c>
      <c r="L63" s="53"/>
    </row>
    <row r="64" spans="1:12" x14ac:dyDescent="0.3">
      <c r="A64" s="121" t="s">
        <v>435</v>
      </c>
      <c r="B64" s="22" t="s">
        <v>341</v>
      </c>
      <c r="C64" s="23"/>
      <c r="D64" s="23"/>
      <c r="E64" s="23"/>
      <c r="F64" s="122" t="s">
        <v>434</v>
      </c>
      <c r="G64" s="63"/>
      <c r="H64" s="52">
        <v>16962864.010000002</v>
      </c>
      <c r="I64" s="52">
        <v>1382577.21</v>
      </c>
      <c r="J64" s="52">
        <v>152</v>
      </c>
      <c r="K64" s="52">
        <v>18345289.219999999</v>
      </c>
      <c r="L64" s="53"/>
    </row>
    <row r="65" spans="1:12" x14ac:dyDescent="0.3">
      <c r="A65" s="124" t="s">
        <v>436</v>
      </c>
      <c r="B65" s="22" t="s">
        <v>341</v>
      </c>
      <c r="C65" s="23"/>
      <c r="D65" s="23"/>
      <c r="E65" s="23"/>
      <c r="F65" s="23"/>
      <c r="G65" s="125" t="s">
        <v>417</v>
      </c>
      <c r="H65" s="54">
        <v>328248.56</v>
      </c>
      <c r="I65" s="54">
        <v>0</v>
      </c>
      <c r="J65" s="54">
        <v>0</v>
      </c>
      <c r="K65" s="54">
        <v>328248.56</v>
      </c>
      <c r="L65" s="55"/>
    </row>
    <row r="66" spans="1:12" x14ac:dyDescent="0.3">
      <c r="A66" s="124" t="s">
        <v>437</v>
      </c>
      <c r="B66" s="22" t="s">
        <v>341</v>
      </c>
      <c r="C66" s="23"/>
      <c r="D66" s="23"/>
      <c r="E66" s="23"/>
      <c r="F66" s="23"/>
      <c r="G66" s="125" t="s">
        <v>438</v>
      </c>
      <c r="H66" s="54">
        <v>192699.85</v>
      </c>
      <c r="I66" s="54">
        <v>0</v>
      </c>
      <c r="J66" s="54">
        <v>0</v>
      </c>
      <c r="K66" s="54">
        <v>192699.85</v>
      </c>
      <c r="L66" s="55"/>
    </row>
    <row r="67" spans="1:12" x14ac:dyDescent="0.3">
      <c r="A67" s="124" t="s">
        <v>439</v>
      </c>
      <c r="B67" s="22" t="s">
        <v>341</v>
      </c>
      <c r="C67" s="23"/>
      <c r="D67" s="23"/>
      <c r="E67" s="23"/>
      <c r="F67" s="23"/>
      <c r="G67" s="125" t="s">
        <v>440</v>
      </c>
      <c r="H67" s="54">
        <v>2379044.61</v>
      </c>
      <c r="I67" s="54">
        <v>0</v>
      </c>
      <c r="J67" s="54">
        <v>0</v>
      </c>
      <c r="K67" s="54">
        <v>2379044.61</v>
      </c>
      <c r="L67" s="55"/>
    </row>
    <row r="68" spans="1:12" x14ac:dyDescent="0.3">
      <c r="A68" s="124" t="s">
        <v>441</v>
      </c>
      <c r="B68" s="22" t="s">
        <v>341</v>
      </c>
      <c r="C68" s="23"/>
      <c r="D68" s="23"/>
      <c r="E68" s="23"/>
      <c r="F68" s="23"/>
      <c r="G68" s="125" t="s">
        <v>415</v>
      </c>
      <c r="H68" s="54">
        <v>1912053</v>
      </c>
      <c r="I68" s="54">
        <v>18244.509999999998</v>
      </c>
      <c r="J68" s="54">
        <v>0</v>
      </c>
      <c r="K68" s="54">
        <v>1930297.51</v>
      </c>
      <c r="L68" s="55"/>
    </row>
    <row r="69" spans="1:12" x14ac:dyDescent="0.3">
      <c r="A69" s="124" t="s">
        <v>442</v>
      </c>
      <c r="B69" s="22" t="s">
        <v>341</v>
      </c>
      <c r="C69" s="23"/>
      <c r="D69" s="23"/>
      <c r="E69" s="23"/>
      <c r="F69" s="23"/>
      <c r="G69" s="125" t="s">
        <v>413</v>
      </c>
      <c r="H69" s="54">
        <v>2848373.06</v>
      </c>
      <c r="I69" s="54">
        <v>1348303</v>
      </c>
      <c r="J69" s="54">
        <v>152</v>
      </c>
      <c r="K69" s="54">
        <v>4196524.0599999996</v>
      </c>
      <c r="L69" s="55"/>
    </row>
    <row r="70" spans="1:12" x14ac:dyDescent="0.3">
      <c r="A70" s="124" t="s">
        <v>443</v>
      </c>
      <c r="B70" s="22" t="s">
        <v>341</v>
      </c>
      <c r="C70" s="23"/>
      <c r="D70" s="23"/>
      <c r="E70" s="23"/>
      <c r="F70" s="23"/>
      <c r="G70" s="125" t="s">
        <v>444</v>
      </c>
      <c r="H70" s="54">
        <v>7667764.1200000001</v>
      </c>
      <c r="I70" s="54">
        <v>0</v>
      </c>
      <c r="J70" s="54">
        <v>0</v>
      </c>
      <c r="K70" s="54">
        <v>7667764.1200000001</v>
      </c>
      <c r="L70" s="55"/>
    </row>
    <row r="71" spans="1:12" x14ac:dyDescent="0.3">
      <c r="A71" s="124" t="s">
        <v>445</v>
      </c>
      <c r="B71" s="22" t="s">
        <v>341</v>
      </c>
      <c r="C71" s="23"/>
      <c r="D71" s="23"/>
      <c r="E71" s="23"/>
      <c r="F71" s="23"/>
      <c r="G71" s="125" t="s">
        <v>446</v>
      </c>
      <c r="H71" s="54">
        <v>1219197.75</v>
      </c>
      <c r="I71" s="54">
        <v>16029.7</v>
      </c>
      <c r="J71" s="54">
        <v>0</v>
      </c>
      <c r="K71" s="54">
        <v>1235227.45</v>
      </c>
      <c r="L71" s="55"/>
    </row>
    <row r="72" spans="1:12" x14ac:dyDescent="0.3">
      <c r="A72" s="124" t="s">
        <v>447</v>
      </c>
      <c r="B72" s="22" t="s">
        <v>341</v>
      </c>
      <c r="C72" s="23"/>
      <c r="D72" s="23"/>
      <c r="E72" s="23"/>
      <c r="F72" s="23"/>
      <c r="G72" s="125" t="s">
        <v>448</v>
      </c>
      <c r="H72" s="54">
        <v>104497</v>
      </c>
      <c r="I72" s="54">
        <v>0</v>
      </c>
      <c r="J72" s="54">
        <v>0</v>
      </c>
      <c r="K72" s="54">
        <v>104497</v>
      </c>
      <c r="L72" s="55"/>
    </row>
    <row r="73" spans="1:12" x14ac:dyDescent="0.3">
      <c r="A73" s="124" t="s">
        <v>449</v>
      </c>
      <c r="B73" s="22" t="s">
        <v>341</v>
      </c>
      <c r="C73" s="23"/>
      <c r="D73" s="23"/>
      <c r="E73" s="23"/>
      <c r="F73" s="23"/>
      <c r="G73" s="125" t="s">
        <v>411</v>
      </c>
      <c r="H73" s="54">
        <v>295946.06</v>
      </c>
      <c r="I73" s="54">
        <v>0</v>
      </c>
      <c r="J73" s="54">
        <v>0</v>
      </c>
      <c r="K73" s="54">
        <v>295946.06</v>
      </c>
      <c r="L73" s="55"/>
    </row>
    <row r="74" spans="1:12" x14ac:dyDescent="0.3">
      <c r="A74" s="124" t="s">
        <v>450</v>
      </c>
      <c r="B74" s="22" t="s">
        <v>341</v>
      </c>
      <c r="C74" s="23"/>
      <c r="D74" s="23"/>
      <c r="E74" s="23"/>
      <c r="F74" s="23"/>
      <c r="G74" s="125" t="s">
        <v>451</v>
      </c>
      <c r="H74" s="54">
        <v>15040</v>
      </c>
      <c r="I74" s="54">
        <v>0</v>
      </c>
      <c r="J74" s="54">
        <v>0</v>
      </c>
      <c r="K74" s="54">
        <v>15040</v>
      </c>
      <c r="L74" s="55"/>
    </row>
    <row r="75" spans="1:12" x14ac:dyDescent="0.3">
      <c r="A75" s="127" t="s">
        <v>341</v>
      </c>
      <c r="B75" s="22" t="s">
        <v>341</v>
      </c>
      <c r="C75" s="23"/>
      <c r="D75" s="23"/>
      <c r="E75" s="23"/>
      <c r="F75" s="23"/>
      <c r="G75" s="128" t="s">
        <v>341</v>
      </c>
      <c r="H75" s="53"/>
      <c r="I75" s="53"/>
      <c r="J75" s="53"/>
      <c r="K75" s="53"/>
      <c r="L75" s="53"/>
    </row>
    <row r="76" spans="1:12" x14ac:dyDescent="0.3">
      <c r="A76" s="121" t="s">
        <v>452</v>
      </c>
      <c r="B76" s="22" t="s">
        <v>341</v>
      </c>
      <c r="C76" s="23"/>
      <c r="D76" s="23"/>
      <c r="E76" s="122" t="s">
        <v>453</v>
      </c>
      <c r="F76" s="63"/>
      <c r="G76" s="63"/>
      <c r="H76" s="52">
        <v>-12600013.060000001</v>
      </c>
      <c r="I76" s="52">
        <v>152</v>
      </c>
      <c r="J76" s="52">
        <v>147855.98000000001</v>
      </c>
      <c r="K76" s="52">
        <v>-12747717.039999999</v>
      </c>
      <c r="L76" s="53"/>
    </row>
    <row r="77" spans="1:12" x14ac:dyDescent="0.3">
      <c r="A77" s="121" t="s">
        <v>454</v>
      </c>
      <c r="B77" s="22" t="s">
        <v>341</v>
      </c>
      <c r="C77" s="23"/>
      <c r="D77" s="23"/>
      <c r="E77" s="23"/>
      <c r="F77" s="122" t="s">
        <v>453</v>
      </c>
      <c r="G77" s="63"/>
      <c r="H77" s="52">
        <v>-12600013.060000001</v>
      </c>
      <c r="I77" s="52">
        <v>152</v>
      </c>
      <c r="J77" s="52">
        <v>147855.98000000001</v>
      </c>
      <c r="K77" s="52">
        <v>-12747717.039999999</v>
      </c>
      <c r="L77" s="53"/>
    </row>
    <row r="78" spans="1:12" x14ac:dyDescent="0.3">
      <c r="A78" s="124" t="s">
        <v>455</v>
      </c>
      <c r="B78" s="22" t="s">
        <v>341</v>
      </c>
      <c r="C78" s="23"/>
      <c r="D78" s="23"/>
      <c r="E78" s="23"/>
      <c r="F78" s="23"/>
      <c r="G78" s="125" t="s">
        <v>456</v>
      </c>
      <c r="H78" s="54">
        <v>-2379044.61</v>
      </c>
      <c r="I78" s="54">
        <v>0</v>
      </c>
      <c r="J78" s="54">
        <v>0</v>
      </c>
      <c r="K78" s="54">
        <v>-2379044.61</v>
      </c>
      <c r="L78" s="55"/>
    </row>
    <row r="79" spans="1:12" x14ac:dyDescent="0.3">
      <c r="A79" s="124" t="s">
        <v>457</v>
      </c>
      <c r="B79" s="22" t="s">
        <v>341</v>
      </c>
      <c r="C79" s="23"/>
      <c r="D79" s="23"/>
      <c r="E79" s="23"/>
      <c r="F79" s="23"/>
      <c r="G79" s="125" t="s">
        <v>424</v>
      </c>
      <c r="H79" s="54">
        <v>-1640353.1</v>
      </c>
      <c r="I79" s="54">
        <v>152</v>
      </c>
      <c r="J79" s="54">
        <v>33966.839999999997</v>
      </c>
      <c r="K79" s="54">
        <v>-1674167.94</v>
      </c>
      <c r="L79" s="55"/>
    </row>
    <row r="80" spans="1:12" x14ac:dyDescent="0.3">
      <c r="A80" s="124" t="s">
        <v>458</v>
      </c>
      <c r="B80" s="22" t="s">
        <v>341</v>
      </c>
      <c r="C80" s="23"/>
      <c r="D80" s="23"/>
      <c r="E80" s="23"/>
      <c r="F80" s="23"/>
      <c r="G80" s="125" t="s">
        <v>426</v>
      </c>
      <c r="H80" s="54">
        <v>-1102434.8899999999</v>
      </c>
      <c r="I80" s="54">
        <v>0</v>
      </c>
      <c r="J80" s="54">
        <v>16339.23</v>
      </c>
      <c r="K80" s="54">
        <v>-1118774.1200000001</v>
      </c>
      <c r="L80" s="55"/>
    </row>
    <row r="81" spans="1:12" x14ac:dyDescent="0.3">
      <c r="A81" s="124" t="s">
        <v>459</v>
      </c>
      <c r="B81" s="22" t="s">
        <v>341</v>
      </c>
      <c r="C81" s="23"/>
      <c r="D81" s="23"/>
      <c r="E81" s="23"/>
      <c r="F81" s="23"/>
      <c r="G81" s="125" t="s">
        <v>428</v>
      </c>
      <c r="H81" s="54">
        <v>-328248.56</v>
      </c>
      <c r="I81" s="54">
        <v>0</v>
      </c>
      <c r="J81" s="54">
        <v>0</v>
      </c>
      <c r="K81" s="54">
        <v>-328248.56</v>
      </c>
      <c r="L81" s="55"/>
    </row>
    <row r="82" spans="1:12" x14ac:dyDescent="0.3">
      <c r="A82" s="124" t="s">
        <v>460</v>
      </c>
      <c r="B82" s="22" t="s">
        <v>341</v>
      </c>
      <c r="C82" s="23"/>
      <c r="D82" s="23"/>
      <c r="E82" s="23"/>
      <c r="F82" s="23"/>
      <c r="G82" s="125" t="s">
        <v>461</v>
      </c>
      <c r="H82" s="54">
        <v>-538882.24</v>
      </c>
      <c r="I82" s="54">
        <v>0</v>
      </c>
      <c r="J82" s="54">
        <v>12548.34</v>
      </c>
      <c r="K82" s="54">
        <v>-551430.57999999996</v>
      </c>
      <c r="L82" s="55"/>
    </row>
    <row r="83" spans="1:12" x14ac:dyDescent="0.3">
      <c r="A83" s="124" t="s">
        <v>462</v>
      </c>
      <c r="B83" s="22" t="s">
        <v>341</v>
      </c>
      <c r="C83" s="23"/>
      <c r="D83" s="23"/>
      <c r="E83" s="23"/>
      <c r="F83" s="23"/>
      <c r="G83" s="125" t="s">
        <v>463</v>
      </c>
      <c r="H83" s="54">
        <v>-66149.919999999998</v>
      </c>
      <c r="I83" s="54">
        <v>0</v>
      </c>
      <c r="J83" s="54">
        <v>887.51</v>
      </c>
      <c r="K83" s="54">
        <v>-67037.429999999993</v>
      </c>
      <c r="L83" s="55"/>
    </row>
    <row r="84" spans="1:12" x14ac:dyDescent="0.3">
      <c r="A84" s="124" t="s">
        <v>464</v>
      </c>
      <c r="B84" s="22" t="s">
        <v>341</v>
      </c>
      <c r="C84" s="23"/>
      <c r="D84" s="23"/>
      <c r="E84" s="23"/>
      <c r="F84" s="23"/>
      <c r="G84" s="125" t="s">
        <v>465</v>
      </c>
      <c r="H84" s="54">
        <v>-6104046.5599999996</v>
      </c>
      <c r="I84" s="54">
        <v>0</v>
      </c>
      <c r="J84" s="54">
        <v>82665.78</v>
      </c>
      <c r="K84" s="54">
        <v>-6186712.3399999999</v>
      </c>
      <c r="L84" s="55"/>
    </row>
    <row r="85" spans="1:12" x14ac:dyDescent="0.3">
      <c r="A85" s="124" t="s">
        <v>466</v>
      </c>
      <c r="B85" s="22" t="s">
        <v>341</v>
      </c>
      <c r="C85" s="23"/>
      <c r="D85" s="23"/>
      <c r="E85" s="23"/>
      <c r="F85" s="23"/>
      <c r="G85" s="125" t="s">
        <v>467</v>
      </c>
      <c r="H85" s="54">
        <v>-154128.07999999999</v>
      </c>
      <c r="I85" s="54">
        <v>0</v>
      </c>
      <c r="J85" s="54">
        <v>799.31</v>
      </c>
      <c r="K85" s="54">
        <v>-154927.39000000001</v>
      </c>
      <c r="L85" s="55"/>
    </row>
    <row r="86" spans="1:12" x14ac:dyDescent="0.3">
      <c r="A86" s="124" t="s">
        <v>468</v>
      </c>
      <c r="B86" s="22" t="s">
        <v>341</v>
      </c>
      <c r="C86" s="23"/>
      <c r="D86" s="23"/>
      <c r="E86" s="23"/>
      <c r="F86" s="23"/>
      <c r="G86" s="125" t="s">
        <v>430</v>
      </c>
      <c r="H86" s="54">
        <v>-278289.82</v>
      </c>
      <c r="I86" s="54">
        <v>0</v>
      </c>
      <c r="J86" s="54">
        <v>490.32</v>
      </c>
      <c r="K86" s="54">
        <v>-278780.14</v>
      </c>
      <c r="L86" s="55"/>
    </row>
    <row r="87" spans="1:12" x14ac:dyDescent="0.3">
      <c r="A87" s="124" t="s">
        <v>469</v>
      </c>
      <c r="B87" s="22" t="s">
        <v>341</v>
      </c>
      <c r="C87" s="23"/>
      <c r="D87" s="23"/>
      <c r="E87" s="23"/>
      <c r="F87" s="23"/>
      <c r="G87" s="125" t="s">
        <v>470</v>
      </c>
      <c r="H87" s="54">
        <v>-8435.2800000000007</v>
      </c>
      <c r="I87" s="54">
        <v>0</v>
      </c>
      <c r="J87" s="54">
        <v>158.65</v>
      </c>
      <c r="K87" s="54">
        <v>-8593.93</v>
      </c>
      <c r="L87" s="55"/>
    </row>
    <row r="88" spans="1:12" x14ac:dyDescent="0.3">
      <c r="A88" s="127" t="s">
        <v>341</v>
      </c>
      <c r="B88" s="22" t="s">
        <v>341</v>
      </c>
      <c r="C88" s="23"/>
      <c r="D88" s="23"/>
      <c r="E88" s="23"/>
      <c r="F88" s="23"/>
      <c r="G88" s="128" t="s">
        <v>341</v>
      </c>
      <c r="H88" s="53"/>
      <c r="I88" s="53"/>
      <c r="J88" s="53"/>
      <c r="K88" s="53"/>
      <c r="L88" s="53"/>
    </row>
    <row r="89" spans="1:12" x14ac:dyDescent="0.3">
      <c r="A89" s="121" t="s">
        <v>471</v>
      </c>
      <c r="B89" s="22" t="s">
        <v>341</v>
      </c>
      <c r="C89" s="23"/>
      <c r="D89" s="23"/>
      <c r="E89" s="122" t="s">
        <v>472</v>
      </c>
      <c r="F89" s="63"/>
      <c r="G89" s="63"/>
      <c r="H89" s="52">
        <v>206769.81</v>
      </c>
      <c r="I89" s="52">
        <v>0</v>
      </c>
      <c r="J89" s="52">
        <v>0</v>
      </c>
      <c r="K89" s="52">
        <v>206769.81</v>
      </c>
      <c r="L89" s="53"/>
    </row>
    <row r="90" spans="1:12" x14ac:dyDescent="0.3">
      <c r="A90" s="121" t="s">
        <v>473</v>
      </c>
      <c r="B90" s="22" t="s">
        <v>341</v>
      </c>
      <c r="C90" s="23"/>
      <c r="D90" s="23"/>
      <c r="E90" s="23"/>
      <c r="F90" s="122" t="s">
        <v>472</v>
      </c>
      <c r="G90" s="63"/>
      <c r="H90" s="52">
        <v>206769.81</v>
      </c>
      <c r="I90" s="52">
        <v>0</v>
      </c>
      <c r="J90" s="52">
        <v>0</v>
      </c>
      <c r="K90" s="52">
        <v>206769.81</v>
      </c>
      <c r="L90" s="53"/>
    </row>
    <row r="91" spans="1:12" x14ac:dyDescent="0.3">
      <c r="A91" s="124" t="s">
        <v>474</v>
      </c>
      <c r="B91" s="22" t="s">
        <v>341</v>
      </c>
      <c r="C91" s="23"/>
      <c r="D91" s="23"/>
      <c r="E91" s="23"/>
      <c r="F91" s="23"/>
      <c r="G91" s="125" t="s">
        <v>475</v>
      </c>
      <c r="H91" s="54">
        <v>206769.81</v>
      </c>
      <c r="I91" s="54">
        <v>0</v>
      </c>
      <c r="J91" s="54">
        <v>0</v>
      </c>
      <c r="K91" s="54">
        <v>206769.81</v>
      </c>
      <c r="L91" s="55"/>
    </row>
    <row r="92" spans="1:12" x14ac:dyDescent="0.3">
      <c r="A92" s="127" t="s">
        <v>341</v>
      </c>
      <c r="B92" s="22" t="s">
        <v>341</v>
      </c>
      <c r="C92" s="23"/>
      <c r="D92" s="23"/>
      <c r="E92" s="23"/>
      <c r="F92" s="23"/>
      <c r="G92" s="128" t="s">
        <v>341</v>
      </c>
      <c r="H92" s="53"/>
      <c r="I92" s="53"/>
      <c r="J92" s="53"/>
      <c r="K92" s="53"/>
      <c r="L92" s="53"/>
    </row>
    <row r="93" spans="1:12" x14ac:dyDescent="0.3">
      <c r="A93" s="121" t="s">
        <v>476</v>
      </c>
      <c r="B93" s="22" t="s">
        <v>341</v>
      </c>
      <c r="C93" s="23"/>
      <c r="D93" s="23"/>
      <c r="E93" s="122" t="s">
        <v>477</v>
      </c>
      <c r="F93" s="63"/>
      <c r="G93" s="63"/>
      <c r="H93" s="52">
        <v>-183056.12</v>
      </c>
      <c r="I93" s="52">
        <v>0</v>
      </c>
      <c r="J93" s="52">
        <v>641.75</v>
      </c>
      <c r="K93" s="52">
        <v>-183697.87</v>
      </c>
      <c r="L93" s="53"/>
    </row>
    <row r="94" spans="1:12" x14ac:dyDescent="0.3">
      <c r="A94" s="121" t="s">
        <v>478</v>
      </c>
      <c r="B94" s="22" t="s">
        <v>341</v>
      </c>
      <c r="C94" s="23"/>
      <c r="D94" s="23"/>
      <c r="E94" s="23"/>
      <c r="F94" s="122" t="s">
        <v>479</v>
      </c>
      <c r="G94" s="63"/>
      <c r="H94" s="52">
        <v>-183056.12</v>
      </c>
      <c r="I94" s="52">
        <v>0</v>
      </c>
      <c r="J94" s="52">
        <v>641.75</v>
      </c>
      <c r="K94" s="52">
        <v>-183697.87</v>
      </c>
      <c r="L94" s="53"/>
    </row>
    <row r="95" spans="1:12" x14ac:dyDescent="0.3">
      <c r="A95" s="124" t="s">
        <v>480</v>
      </c>
      <c r="B95" s="22" t="s">
        <v>341</v>
      </c>
      <c r="C95" s="23"/>
      <c r="D95" s="23"/>
      <c r="E95" s="23"/>
      <c r="F95" s="23"/>
      <c r="G95" s="125" t="s">
        <v>481</v>
      </c>
      <c r="H95" s="54">
        <v>-183056.12</v>
      </c>
      <c r="I95" s="54">
        <v>0</v>
      </c>
      <c r="J95" s="54">
        <v>641.75</v>
      </c>
      <c r="K95" s="54">
        <v>-183697.87</v>
      </c>
      <c r="L95" s="55"/>
    </row>
    <row r="96" spans="1:12" x14ac:dyDescent="0.3">
      <c r="A96" s="121" t="s">
        <v>341</v>
      </c>
      <c r="B96" s="22" t="s">
        <v>341</v>
      </c>
      <c r="C96" s="23"/>
      <c r="D96" s="23"/>
      <c r="E96" s="122" t="s">
        <v>341</v>
      </c>
      <c r="F96" s="63"/>
      <c r="G96" s="63"/>
      <c r="H96" s="56"/>
      <c r="I96" s="56"/>
      <c r="J96" s="56"/>
      <c r="K96" s="56"/>
      <c r="L96" s="53"/>
    </row>
    <row r="97" spans="1:12" x14ac:dyDescent="0.3">
      <c r="A97" s="121" t="s">
        <v>56</v>
      </c>
      <c r="B97" s="122" t="s">
        <v>482</v>
      </c>
      <c r="C97" s="63"/>
      <c r="D97" s="63"/>
      <c r="E97" s="63"/>
      <c r="F97" s="63"/>
      <c r="G97" s="63"/>
      <c r="H97" s="52">
        <v>23264598.940000001</v>
      </c>
      <c r="I97" s="52">
        <v>14334667.470000001</v>
      </c>
      <c r="J97" s="52">
        <v>13481882.85</v>
      </c>
      <c r="K97" s="52">
        <v>22411814.32</v>
      </c>
      <c r="L97" s="53"/>
    </row>
    <row r="98" spans="1:12" x14ac:dyDescent="0.3">
      <c r="A98" s="121" t="s">
        <v>483</v>
      </c>
      <c r="B98" s="21" t="s">
        <v>341</v>
      </c>
      <c r="C98" s="122" t="s">
        <v>484</v>
      </c>
      <c r="D98" s="63"/>
      <c r="E98" s="63"/>
      <c r="F98" s="63"/>
      <c r="G98" s="63"/>
      <c r="H98" s="52">
        <v>18500347.98</v>
      </c>
      <c r="I98" s="52">
        <v>14334345.07</v>
      </c>
      <c r="J98" s="52">
        <v>12245592.550000001</v>
      </c>
      <c r="K98" s="52">
        <v>16411595.460000001</v>
      </c>
      <c r="L98" s="53"/>
    </row>
    <row r="99" spans="1:12" x14ac:dyDescent="0.3">
      <c r="A99" s="121" t="s">
        <v>485</v>
      </c>
      <c r="B99" s="22" t="s">
        <v>341</v>
      </c>
      <c r="C99" s="23"/>
      <c r="D99" s="122" t="s">
        <v>486</v>
      </c>
      <c r="E99" s="63"/>
      <c r="F99" s="63"/>
      <c r="G99" s="63"/>
      <c r="H99" s="52">
        <v>4608831.0199999996</v>
      </c>
      <c r="I99" s="52">
        <v>8960216.4399999995</v>
      </c>
      <c r="J99" s="52">
        <v>8630843.4499999993</v>
      </c>
      <c r="K99" s="52">
        <v>4279458.03</v>
      </c>
      <c r="L99" s="53"/>
    </row>
    <row r="100" spans="1:12" x14ac:dyDescent="0.3">
      <c r="A100" s="121" t="s">
        <v>487</v>
      </c>
      <c r="B100" s="22" t="s">
        <v>341</v>
      </c>
      <c r="C100" s="23"/>
      <c r="D100" s="23"/>
      <c r="E100" s="122" t="s">
        <v>488</v>
      </c>
      <c r="F100" s="63"/>
      <c r="G100" s="63"/>
      <c r="H100" s="52">
        <v>2958368.31</v>
      </c>
      <c r="I100" s="52">
        <v>5908702.6600000001</v>
      </c>
      <c r="J100" s="52">
        <v>4847020.46</v>
      </c>
      <c r="K100" s="52">
        <v>1896686.11</v>
      </c>
      <c r="L100" s="53"/>
    </row>
    <row r="101" spans="1:12" x14ac:dyDescent="0.3">
      <c r="A101" s="121" t="s">
        <v>489</v>
      </c>
      <c r="B101" s="22" t="s">
        <v>341</v>
      </c>
      <c r="C101" s="23"/>
      <c r="D101" s="23"/>
      <c r="E101" s="23"/>
      <c r="F101" s="122" t="s">
        <v>488</v>
      </c>
      <c r="G101" s="63"/>
      <c r="H101" s="52">
        <v>2958368.31</v>
      </c>
      <c r="I101" s="52">
        <v>5908702.6600000001</v>
      </c>
      <c r="J101" s="52">
        <v>4847020.46</v>
      </c>
      <c r="K101" s="52">
        <v>1896686.11</v>
      </c>
      <c r="L101" s="53"/>
    </row>
    <row r="102" spans="1:12" x14ac:dyDescent="0.3">
      <c r="A102" s="124" t="s">
        <v>490</v>
      </c>
      <c r="B102" s="22" t="s">
        <v>341</v>
      </c>
      <c r="C102" s="23"/>
      <c r="D102" s="23"/>
      <c r="E102" s="23"/>
      <c r="F102" s="23"/>
      <c r="G102" s="125" t="s">
        <v>491</v>
      </c>
      <c r="H102" s="54">
        <v>0</v>
      </c>
      <c r="I102" s="54">
        <v>2503612.9900000002</v>
      </c>
      <c r="J102" s="54">
        <v>2503612.9900000002</v>
      </c>
      <c r="K102" s="54">
        <v>0</v>
      </c>
      <c r="L102" s="55"/>
    </row>
    <row r="103" spans="1:12" x14ac:dyDescent="0.3">
      <c r="A103" s="124" t="s">
        <v>492</v>
      </c>
      <c r="B103" s="22" t="s">
        <v>341</v>
      </c>
      <c r="C103" s="23"/>
      <c r="D103" s="23"/>
      <c r="E103" s="23"/>
      <c r="F103" s="23"/>
      <c r="G103" s="125" t="s">
        <v>493</v>
      </c>
      <c r="H103" s="54">
        <v>2021470.85</v>
      </c>
      <c r="I103" s="54">
        <v>2021470.85</v>
      </c>
      <c r="J103" s="54">
        <v>1893420.1</v>
      </c>
      <c r="K103" s="54">
        <v>1893420.1</v>
      </c>
      <c r="L103" s="55"/>
    </row>
    <row r="104" spans="1:12" x14ac:dyDescent="0.3">
      <c r="A104" s="124" t="s">
        <v>494</v>
      </c>
      <c r="B104" s="22" t="s">
        <v>341</v>
      </c>
      <c r="C104" s="23"/>
      <c r="D104" s="23"/>
      <c r="E104" s="23"/>
      <c r="F104" s="23"/>
      <c r="G104" s="125" t="s">
        <v>495</v>
      </c>
      <c r="H104" s="54">
        <v>748627.34</v>
      </c>
      <c r="I104" s="54">
        <v>748627.34</v>
      </c>
      <c r="J104" s="54">
        <v>0</v>
      </c>
      <c r="K104" s="54">
        <v>0</v>
      </c>
      <c r="L104" s="55"/>
    </row>
    <row r="105" spans="1:12" x14ac:dyDescent="0.3">
      <c r="A105" s="124" t="s">
        <v>496</v>
      </c>
      <c r="B105" s="22" t="s">
        <v>341</v>
      </c>
      <c r="C105" s="23"/>
      <c r="D105" s="23"/>
      <c r="E105" s="23"/>
      <c r="F105" s="23"/>
      <c r="G105" s="125" t="s">
        <v>497</v>
      </c>
      <c r="H105" s="54">
        <v>0</v>
      </c>
      <c r="I105" s="54">
        <v>10584.88</v>
      </c>
      <c r="J105" s="54">
        <v>10584.88</v>
      </c>
      <c r="K105" s="54">
        <v>0</v>
      </c>
      <c r="L105" s="55"/>
    </row>
    <row r="106" spans="1:12" x14ac:dyDescent="0.3">
      <c r="A106" s="124" t="s">
        <v>498</v>
      </c>
      <c r="B106" s="22" t="s">
        <v>341</v>
      </c>
      <c r="C106" s="23"/>
      <c r="D106" s="23"/>
      <c r="E106" s="23"/>
      <c r="F106" s="23"/>
      <c r="G106" s="125" t="s">
        <v>499</v>
      </c>
      <c r="H106" s="54">
        <v>0</v>
      </c>
      <c r="I106" s="54">
        <v>45092.65</v>
      </c>
      <c r="J106" s="54">
        <v>45092.65</v>
      </c>
      <c r="K106" s="54">
        <v>0</v>
      </c>
      <c r="L106" s="55"/>
    </row>
    <row r="107" spans="1:12" x14ac:dyDescent="0.3">
      <c r="A107" s="124" t="s">
        <v>500</v>
      </c>
      <c r="B107" s="22" t="s">
        <v>341</v>
      </c>
      <c r="C107" s="23"/>
      <c r="D107" s="23"/>
      <c r="E107" s="23"/>
      <c r="F107" s="23"/>
      <c r="G107" s="125" t="s">
        <v>501</v>
      </c>
      <c r="H107" s="54">
        <v>188270.12</v>
      </c>
      <c r="I107" s="54">
        <v>579313.94999999995</v>
      </c>
      <c r="J107" s="54">
        <v>394309.84</v>
      </c>
      <c r="K107" s="54">
        <v>3266.01</v>
      </c>
      <c r="L107" s="55"/>
    </row>
    <row r="108" spans="1:12" x14ac:dyDescent="0.3">
      <c r="A108" s="127" t="s">
        <v>341</v>
      </c>
      <c r="B108" s="22" t="s">
        <v>341</v>
      </c>
      <c r="C108" s="23"/>
      <c r="D108" s="23"/>
      <c r="E108" s="23"/>
      <c r="F108" s="23"/>
      <c r="G108" s="128" t="s">
        <v>341</v>
      </c>
      <c r="H108" s="53"/>
      <c r="I108" s="53"/>
      <c r="J108" s="53"/>
      <c r="K108" s="53"/>
      <c r="L108" s="53"/>
    </row>
    <row r="109" spans="1:12" x14ac:dyDescent="0.3">
      <c r="A109" s="121" t="s">
        <v>502</v>
      </c>
      <c r="B109" s="22" t="s">
        <v>341</v>
      </c>
      <c r="C109" s="23"/>
      <c r="D109" s="23"/>
      <c r="E109" s="122" t="s">
        <v>503</v>
      </c>
      <c r="F109" s="63"/>
      <c r="G109" s="63"/>
      <c r="H109" s="52">
        <v>592481.74</v>
      </c>
      <c r="I109" s="52">
        <v>963857.15</v>
      </c>
      <c r="J109" s="52">
        <v>1085772.31</v>
      </c>
      <c r="K109" s="52">
        <v>714396.9</v>
      </c>
      <c r="L109" s="53"/>
    </row>
    <row r="110" spans="1:12" x14ac:dyDescent="0.3">
      <c r="A110" s="121" t="s">
        <v>504</v>
      </c>
      <c r="B110" s="22" t="s">
        <v>341</v>
      </c>
      <c r="C110" s="23"/>
      <c r="D110" s="23"/>
      <c r="E110" s="23"/>
      <c r="F110" s="122" t="s">
        <v>503</v>
      </c>
      <c r="G110" s="63"/>
      <c r="H110" s="52">
        <v>592481.74</v>
      </c>
      <c r="I110" s="52">
        <v>963857.15</v>
      </c>
      <c r="J110" s="52">
        <v>1085772.31</v>
      </c>
      <c r="K110" s="52">
        <v>714396.9</v>
      </c>
      <c r="L110" s="53"/>
    </row>
    <row r="111" spans="1:12" x14ac:dyDescent="0.3">
      <c r="A111" s="124" t="s">
        <v>505</v>
      </c>
      <c r="B111" s="22" t="s">
        <v>341</v>
      </c>
      <c r="C111" s="23"/>
      <c r="D111" s="23"/>
      <c r="E111" s="23"/>
      <c r="F111" s="23"/>
      <c r="G111" s="125" t="s">
        <v>506</v>
      </c>
      <c r="H111" s="54">
        <v>438733.12</v>
      </c>
      <c r="I111" s="54">
        <v>810108.52</v>
      </c>
      <c r="J111" s="54">
        <v>887172.02</v>
      </c>
      <c r="K111" s="54">
        <v>515796.62</v>
      </c>
      <c r="L111" s="55"/>
    </row>
    <row r="112" spans="1:12" x14ac:dyDescent="0.3">
      <c r="A112" s="124" t="s">
        <v>507</v>
      </c>
      <c r="B112" s="22" t="s">
        <v>341</v>
      </c>
      <c r="C112" s="23"/>
      <c r="D112" s="23"/>
      <c r="E112" s="23"/>
      <c r="F112" s="23"/>
      <c r="G112" s="125" t="s">
        <v>508</v>
      </c>
      <c r="H112" s="54">
        <v>130986.64</v>
      </c>
      <c r="I112" s="54">
        <v>130986.65</v>
      </c>
      <c r="J112" s="54">
        <v>157379.29</v>
      </c>
      <c r="K112" s="54">
        <v>157379.28</v>
      </c>
      <c r="L112" s="55"/>
    </row>
    <row r="113" spans="1:12" x14ac:dyDescent="0.3">
      <c r="A113" s="124" t="s">
        <v>509</v>
      </c>
      <c r="B113" s="22" t="s">
        <v>341</v>
      </c>
      <c r="C113" s="23"/>
      <c r="D113" s="23"/>
      <c r="E113" s="23"/>
      <c r="F113" s="23"/>
      <c r="G113" s="125" t="s">
        <v>510</v>
      </c>
      <c r="H113" s="54">
        <v>11858.15</v>
      </c>
      <c r="I113" s="54">
        <v>11858.15</v>
      </c>
      <c r="J113" s="54">
        <v>24245.07</v>
      </c>
      <c r="K113" s="54">
        <v>24245.07</v>
      </c>
      <c r="L113" s="55"/>
    </row>
    <row r="114" spans="1:12" x14ac:dyDescent="0.3">
      <c r="A114" s="124" t="s">
        <v>511</v>
      </c>
      <c r="B114" s="22" t="s">
        <v>341</v>
      </c>
      <c r="C114" s="23"/>
      <c r="D114" s="23"/>
      <c r="E114" s="23"/>
      <c r="F114" s="23"/>
      <c r="G114" s="125" t="s">
        <v>512</v>
      </c>
      <c r="H114" s="54">
        <v>10903.83</v>
      </c>
      <c r="I114" s="54">
        <v>10903.83</v>
      </c>
      <c r="J114" s="54">
        <v>16975.93</v>
      </c>
      <c r="K114" s="54">
        <v>16975.93</v>
      </c>
      <c r="L114" s="55"/>
    </row>
    <row r="115" spans="1:12" x14ac:dyDescent="0.3">
      <c r="A115" s="127" t="s">
        <v>341</v>
      </c>
      <c r="B115" s="22" t="s">
        <v>341</v>
      </c>
      <c r="C115" s="23"/>
      <c r="D115" s="23"/>
      <c r="E115" s="23"/>
      <c r="F115" s="23"/>
      <c r="G115" s="128" t="s">
        <v>341</v>
      </c>
      <c r="H115" s="53"/>
      <c r="I115" s="53"/>
      <c r="J115" s="53"/>
      <c r="K115" s="53"/>
      <c r="L115" s="53"/>
    </row>
    <row r="116" spans="1:12" x14ac:dyDescent="0.3">
      <c r="A116" s="121" t="s">
        <v>513</v>
      </c>
      <c r="B116" s="22" t="s">
        <v>341</v>
      </c>
      <c r="C116" s="23"/>
      <c r="D116" s="23"/>
      <c r="E116" s="122" t="s">
        <v>514</v>
      </c>
      <c r="F116" s="63"/>
      <c r="G116" s="63"/>
      <c r="H116" s="52">
        <v>409251.38</v>
      </c>
      <c r="I116" s="52">
        <v>139702.09</v>
      </c>
      <c r="J116" s="52">
        <v>248324.25</v>
      </c>
      <c r="K116" s="52">
        <v>517873.54</v>
      </c>
      <c r="L116" s="53"/>
    </row>
    <row r="117" spans="1:12" x14ac:dyDescent="0.3">
      <c r="A117" s="121" t="s">
        <v>515</v>
      </c>
      <c r="B117" s="22" t="s">
        <v>341</v>
      </c>
      <c r="C117" s="23"/>
      <c r="D117" s="23"/>
      <c r="E117" s="23"/>
      <c r="F117" s="122" t="s">
        <v>514</v>
      </c>
      <c r="G117" s="63"/>
      <c r="H117" s="52">
        <v>150527.67999999999</v>
      </c>
      <c r="I117" s="52">
        <v>139702.09</v>
      </c>
      <c r="J117" s="52">
        <v>248324.25</v>
      </c>
      <c r="K117" s="52">
        <v>259149.84</v>
      </c>
      <c r="L117" s="53"/>
    </row>
    <row r="118" spans="1:12" x14ac:dyDescent="0.3">
      <c r="A118" s="124" t="s">
        <v>516</v>
      </c>
      <c r="B118" s="22" t="s">
        <v>341</v>
      </c>
      <c r="C118" s="23"/>
      <c r="D118" s="23"/>
      <c r="E118" s="23"/>
      <c r="F118" s="23"/>
      <c r="G118" s="125" t="s">
        <v>517</v>
      </c>
      <c r="H118" s="54">
        <v>75372.22</v>
      </c>
      <c r="I118" s="54">
        <v>75372.22</v>
      </c>
      <c r="J118" s="54">
        <v>152269.64000000001</v>
      </c>
      <c r="K118" s="54">
        <v>152269.64000000001</v>
      </c>
      <c r="L118" s="55"/>
    </row>
    <row r="119" spans="1:12" x14ac:dyDescent="0.3">
      <c r="A119" s="124" t="s">
        <v>518</v>
      </c>
      <c r="B119" s="22" t="s">
        <v>341</v>
      </c>
      <c r="C119" s="23"/>
      <c r="D119" s="23"/>
      <c r="E119" s="23"/>
      <c r="F119" s="23"/>
      <c r="G119" s="125" t="s">
        <v>519</v>
      </c>
      <c r="H119" s="54">
        <v>1779.04</v>
      </c>
      <c r="I119" s="54">
        <v>1779.04</v>
      </c>
      <c r="J119" s="54">
        <v>1846</v>
      </c>
      <c r="K119" s="54">
        <v>1846</v>
      </c>
      <c r="L119" s="55"/>
    </row>
    <row r="120" spans="1:12" x14ac:dyDescent="0.3">
      <c r="A120" s="124" t="s">
        <v>520</v>
      </c>
      <c r="B120" s="22" t="s">
        <v>341</v>
      </c>
      <c r="C120" s="23"/>
      <c r="D120" s="23"/>
      <c r="E120" s="23"/>
      <c r="F120" s="23"/>
      <c r="G120" s="125" t="s">
        <v>521</v>
      </c>
      <c r="H120" s="54">
        <v>3939.61</v>
      </c>
      <c r="I120" s="54">
        <v>3939.71</v>
      </c>
      <c r="J120" s="54">
        <v>5593.14</v>
      </c>
      <c r="K120" s="54">
        <v>5593.04</v>
      </c>
      <c r="L120" s="55"/>
    </row>
    <row r="121" spans="1:12" x14ac:dyDescent="0.3">
      <c r="A121" s="124" t="s">
        <v>522</v>
      </c>
      <c r="B121" s="22" t="s">
        <v>341</v>
      </c>
      <c r="C121" s="23"/>
      <c r="D121" s="23"/>
      <c r="E121" s="23"/>
      <c r="F121" s="23"/>
      <c r="G121" s="125" t="s">
        <v>523</v>
      </c>
      <c r="H121" s="54">
        <v>28540.84</v>
      </c>
      <c r="I121" s="54">
        <v>17715.09</v>
      </c>
      <c r="J121" s="54">
        <v>25284.43</v>
      </c>
      <c r="K121" s="54">
        <v>36110.18</v>
      </c>
      <c r="L121" s="55"/>
    </row>
    <row r="122" spans="1:12" x14ac:dyDescent="0.3">
      <c r="A122" s="124" t="s">
        <v>524</v>
      </c>
      <c r="B122" s="22" t="s">
        <v>341</v>
      </c>
      <c r="C122" s="23"/>
      <c r="D122" s="23"/>
      <c r="E122" s="23"/>
      <c r="F122" s="23"/>
      <c r="G122" s="125" t="s">
        <v>525</v>
      </c>
      <c r="H122" s="54">
        <v>30404.54</v>
      </c>
      <c r="I122" s="54">
        <v>30404.560000000001</v>
      </c>
      <c r="J122" s="54">
        <v>48255.08</v>
      </c>
      <c r="K122" s="54">
        <v>48255.06</v>
      </c>
      <c r="L122" s="55"/>
    </row>
    <row r="123" spans="1:12" x14ac:dyDescent="0.3">
      <c r="A123" s="124" t="s">
        <v>526</v>
      </c>
      <c r="B123" s="22" t="s">
        <v>341</v>
      </c>
      <c r="C123" s="23"/>
      <c r="D123" s="23"/>
      <c r="E123" s="23"/>
      <c r="F123" s="23"/>
      <c r="G123" s="125" t="s">
        <v>527</v>
      </c>
      <c r="H123" s="54">
        <v>7913.89</v>
      </c>
      <c r="I123" s="54">
        <v>7913.93</v>
      </c>
      <c r="J123" s="54">
        <v>11488.29</v>
      </c>
      <c r="K123" s="54">
        <v>11488.25</v>
      </c>
      <c r="L123" s="55"/>
    </row>
    <row r="124" spans="1:12" x14ac:dyDescent="0.3">
      <c r="A124" s="124" t="s">
        <v>528</v>
      </c>
      <c r="B124" s="22" t="s">
        <v>341</v>
      </c>
      <c r="C124" s="23"/>
      <c r="D124" s="23"/>
      <c r="E124" s="23"/>
      <c r="F124" s="23"/>
      <c r="G124" s="125" t="s">
        <v>529</v>
      </c>
      <c r="H124" s="54">
        <v>1799.41</v>
      </c>
      <c r="I124" s="54">
        <v>1799.41</v>
      </c>
      <c r="J124" s="54">
        <v>2778.79</v>
      </c>
      <c r="K124" s="54">
        <v>2778.79</v>
      </c>
      <c r="L124" s="55"/>
    </row>
    <row r="125" spans="1:12" x14ac:dyDescent="0.3">
      <c r="A125" s="124" t="s">
        <v>530</v>
      </c>
      <c r="B125" s="22" t="s">
        <v>341</v>
      </c>
      <c r="C125" s="23"/>
      <c r="D125" s="23"/>
      <c r="E125" s="23"/>
      <c r="F125" s="23"/>
      <c r="G125" s="125" t="s">
        <v>531</v>
      </c>
      <c r="H125" s="54">
        <v>778.13</v>
      </c>
      <c r="I125" s="54">
        <v>778.13</v>
      </c>
      <c r="J125" s="54">
        <v>808.88</v>
      </c>
      <c r="K125" s="54">
        <v>808.88</v>
      </c>
      <c r="L125" s="55"/>
    </row>
    <row r="126" spans="1:12" x14ac:dyDescent="0.3">
      <c r="A126" s="127" t="s">
        <v>341</v>
      </c>
      <c r="B126" s="22" t="s">
        <v>341</v>
      </c>
      <c r="C126" s="23"/>
      <c r="D126" s="23"/>
      <c r="E126" s="23"/>
      <c r="F126" s="23"/>
      <c r="G126" s="128" t="s">
        <v>341</v>
      </c>
      <c r="H126" s="53"/>
      <c r="I126" s="53"/>
      <c r="J126" s="53"/>
      <c r="K126" s="53"/>
      <c r="L126" s="53"/>
    </row>
    <row r="127" spans="1:12" x14ac:dyDescent="0.3">
      <c r="A127" s="121" t="s">
        <v>532</v>
      </c>
      <c r="B127" s="22" t="s">
        <v>341</v>
      </c>
      <c r="C127" s="23"/>
      <c r="D127" s="23"/>
      <c r="E127" s="23"/>
      <c r="F127" s="122" t="s">
        <v>533</v>
      </c>
      <c r="G127" s="63"/>
      <c r="H127" s="52">
        <v>258723.7</v>
      </c>
      <c r="I127" s="52">
        <v>0</v>
      </c>
      <c r="J127" s="52">
        <v>0</v>
      </c>
      <c r="K127" s="52">
        <v>258723.7</v>
      </c>
      <c r="L127" s="53"/>
    </row>
    <row r="128" spans="1:12" x14ac:dyDescent="0.3">
      <c r="A128" s="124" t="s">
        <v>534</v>
      </c>
      <c r="B128" s="22" t="s">
        <v>341</v>
      </c>
      <c r="C128" s="23"/>
      <c r="D128" s="23"/>
      <c r="E128" s="23"/>
      <c r="F128" s="23"/>
      <c r="G128" s="125" t="s">
        <v>535</v>
      </c>
      <c r="H128" s="54">
        <v>258723.7</v>
      </c>
      <c r="I128" s="54">
        <v>0</v>
      </c>
      <c r="J128" s="54">
        <v>0</v>
      </c>
      <c r="K128" s="54">
        <v>258723.7</v>
      </c>
      <c r="L128" s="55"/>
    </row>
    <row r="129" spans="1:12" x14ac:dyDescent="0.3">
      <c r="A129" s="127" t="s">
        <v>341</v>
      </c>
      <c r="B129" s="22" t="s">
        <v>341</v>
      </c>
      <c r="C129" s="23"/>
      <c r="D129" s="23"/>
      <c r="E129" s="23"/>
      <c r="F129" s="23"/>
      <c r="G129" s="128" t="s">
        <v>341</v>
      </c>
      <c r="H129" s="53"/>
      <c r="I129" s="53"/>
      <c r="J129" s="53"/>
      <c r="K129" s="53"/>
      <c r="L129" s="53"/>
    </row>
    <row r="130" spans="1:12" x14ac:dyDescent="0.3">
      <c r="A130" s="121" t="s">
        <v>536</v>
      </c>
      <c r="B130" s="22" t="s">
        <v>341</v>
      </c>
      <c r="C130" s="23"/>
      <c r="D130" s="23"/>
      <c r="E130" s="122" t="s">
        <v>537</v>
      </c>
      <c r="F130" s="63"/>
      <c r="G130" s="63"/>
      <c r="H130" s="52">
        <v>648729.59</v>
      </c>
      <c r="I130" s="52">
        <v>1947954.54</v>
      </c>
      <c r="J130" s="52">
        <v>2449726.4300000002</v>
      </c>
      <c r="K130" s="52">
        <v>1150501.48</v>
      </c>
      <c r="L130" s="53"/>
    </row>
    <row r="131" spans="1:12" x14ac:dyDescent="0.3">
      <c r="A131" s="121" t="s">
        <v>538</v>
      </c>
      <c r="B131" s="22" t="s">
        <v>341</v>
      </c>
      <c r="C131" s="23"/>
      <c r="D131" s="23"/>
      <c r="E131" s="23"/>
      <c r="F131" s="122" t="s">
        <v>537</v>
      </c>
      <c r="G131" s="63"/>
      <c r="H131" s="52">
        <v>648729.59</v>
      </c>
      <c r="I131" s="52">
        <v>1947954.54</v>
      </c>
      <c r="J131" s="52">
        <v>2449726.4300000002</v>
      </c>
      <c r="K131" s="52">
        <v>1150501.48</v>
      </c>
      <c r="L131" s="53"/>
    </row>
    <row r="132" spans="1:12" x14ac:dyDescent="0.3">
      <c r="A132" s="124" t="s">
        <v>539</v>
      </c>
      <c r="B132" s="22" t="s">
        <v>341</v>
      </c>
      <c r="C132" s="23"/>
      <c r="D132" s="23"/>
      <c r="E132" s="23"/>
      <c r="F132" s="23"/>
      <c r="G132" s="125" t="s">
        <v>540</v>
      </c>
      <c r="H132" s="54">
        <v>648729.59</v>
      </c>
      <c r="I132" s="54">
        <v>1947954.54</v>
      </c>
      <c r="J132" s="54">
        <v>2449726.4300000002</v>
      </c>
      <c r="K132" s="54">
        <v>1150501.48</v>
      </c>
      <c r="L132" s="55"/>
    </row>
    <row r="133" spans="1:12" x14ac:dyDescent="0.3">
      <c r="A133" s="127" t="s">
        <v>341</v>
      </c>
      <c r="B133" s="22" t="s">
        <v>341</v>
      </c>
      <c r="C133" s="23"/>
      <c r="D133" s="23"/>
      <c r="E133" s="23"/>
      <c r="F133" s="23"/>
      <c r="G133" s="128" t="s">
        <v>341</v>
      </c>
      <c r="H133" s="53"/>
      <c r="I133" s="53"/>
      <c r="J133" s="53"/>
      <c r="K133" s="53"/>
      <c r="L133" s="53"/>
    </row>
    <row r="134" spans="1:12" x14ac:dyDescent="0.3">
      <c r="A134" s="121" t="s">
        <v>541</v>
      </c>
      <c r="B134" s="22" t="s">
        <v>341</v>
      </c>
      <c r="C134" s="23"/>
      <c r="D134" s="122" t="s">
        <v>542</v>
      </c>
      <c r="E134" s="63"/>
      <c r="F134" s="63"/>
      <c r="G134" s="63"/>
      <c r="H134" s="52">
        <v>13891516.960000001</v>
      </c>
      <c r="I134" s="52">
        <v>5374128.6299999999</v>
      </c>
      <c r="J134" s="52">
        <v>3614749.1</v>
      </c>
      <c r="K134" s="52">
        <v>12132137.43</v>
      </c>
      <c r="L134" s="53"/>
    </row>
    <row r="135" spans="1:12" x14ac:dyDescent="0.3">
      <c r="A135" s="121" t="s">
        <v>543</v>
      </c>
      <c r="B135" s="22" t="s">
        <v>341</v>
      </c>
      <c r="C135" s="23"/>
      <c r="D135" s="23"/>
      <c r="E135" s="122" t="s">
        <v>542</v>
      </c>
      <c r="F135" s="63"/>
      <c r="G135" s="63"/>
      <c r="H135" s="52">
        <v>13891516.960000001</v>
      </c>
      <c r="I135" s="52">
        <v>5374128.6299999999</v>
      </c>
      <c r="J135" s="52">
        <v>3614749.1</v>
      </c>
      <c r="K135" s="52">
        <v>12132137.43</v>
      </c>
      <c r="L135" s="53"/>
    </row>
    <row r="136" spans="1:12" x14ac:dyDescent="0.3">
      <c r="A136" s="121" t="s">
        <v>544</v>
      </c>
      <c r="B136" s="22" t="s">
        <v>341</v>
      </c>
      <c r="C136" s="23"/>
      <c r="D136" s="23"/>
      <c r="E136" s="23"/>
      <c r="F136" s="122" t="s">
        <v>542</v>
      </c>
      <c r="G136" s="63"/>
      <c r="H136" s="52">
        <v>13891516.960000001</v>
      </c>
      <c r="I136" s="52">
        <v>5374128.6299999999</v>
      </c>
      <c r="J136" s="52">
        <v>3614749.1</v>
      </c>
      <c r="K136" s="52">
        <v>12132137.43</v>
      </c>
      <c r="L136" s="53"/>
    </row>
    <row r="137" spans="1:12" x14ac:dyDescent="0.3">
      <c r="A137" s="124" t="s">
        <v>545</v>
      </c>
      <c r="B137" s="22" t="s">
        <v>341</v>
      </c>
      <c r="C137" s="23"/>
      <c r="D137" s="23"/>
      <c r="E137" s="23"/>
      <c r="F137" s="23"/>
      <c r="G137" s="125" t="s">
        <v>546</v>
      </c>
      <c r="H137" s="54">
        <v>13891516.960000001</v>
      </c>
      <c r="I137" s="54">
        <v>5374128.6299999999</v>
      </c>
      <c r="J137" s="54">
        <v>3614749.1</v>
      </c>
      <c r="K137" s="54">
        <v>12132137.43</v>
      </c>
      <c r="L137" s="55"/>
    </row>
    <row r="138" spans="1:12" x14ac:dyDescent="0.3">
      <c r="A138" s="127" t="s">
        <v>341</v>
      </c>
      <c r="B138" s="22" t="s">
        <v>341</v>
      </c>
      <c r="C138" s="23"/>
      <c r="D138" s="23"/>
      <c r="E138" s="23"/>
      <c r="F138" s="23"/>
      <c r="G138" s="128" t="s">
        <v>341</v>
      </c>
      <c r="H138" s="53"/>
      <c r="I138" s="53"/>
      <c r="J138" s="53"/>
      <c r="K138" s="53"/>
      <c r="L138" s="53"/>
    </row>
    <row r="139" spans="1:12" x14ac:dyDescent="0.3">
      <c r="A139" s="121" t="s">
        <v>547</v>
      </c>
      <c r="B139" s="21" t="s">
        <v>341</v>
      </c>
      <c r="C139" s="122" t="s">
        <v>548</v>
      </c>
      <c r="D139" s="63"/>
      <c r="E139" s="63"/>
      <c r="F139" s="63"/>
      <c r="G139" s="63"/>
      <c r="H139" s="52">
        <v>4764250.96</v>
      </c>
      <c r="I139" s="52">
        <v>322.39999999999998</v>
      </c>
      <c r="J139" s="52">
        <v>1236290.3</v>
      </c>
      <c r="K139" s="52">
        <v>6000218.8600000003</v>
      </c>
      <c r="L139" s="53"/>
    </row>
    <row r="140" spans="1:12" x14ac:dyDescent="0.3">
      <c r="A140" s="121" t="s">
        <v>549</v>
      </c>
      <c r="B140" s="22" t="s">
        <v>341</v>
      </c>
      <c r="C140" s="23"/>
      <c r="D140" s="122" t="s">
        <v>550</v>
      </c>
      <c r="E140" s="63"/>
      <c r="F140" s="63"/>
      <c r="G140" s="63"/>
      <c r="H140" s="52">
        <v>4764250.96</v>
      </c>
      <c r="I140" s="52">
        <v>322.39999999999998</v>
      </c>
      <c r="J140" s="52">
        <v>1236290.3</v>
      </c>
      <c r="K140" s="52">
        <v>6000218.8600000003</v>
      </c>
      <c r="L140" s="53"/>
    </row>
    <row r="141" spans="1:12" x14ac:dyDescent="0.3">
      <c r="A141" s="121" t="s">
        <v>551</v>
      </c>
      <c r="B141" s="22" t="s">
        <v>341</v>
      </c>
      <c r="C141" s="23"/>
      <c r="D141" s="23"/>
      <c r="E141" s="122" t="s">
        <v>552</v>
      </c>
      <c r="F141" s="63"/>
      <c r="G141" s="63"/>
      <c r="H141" s="52">
        <v>4375560.9400000004</v>
      </c>
      <c r="I141" s="52">
        <v>0</v>
      </c>
      <c r="J141" s="52">
        <v>1234401.8799999999</v>
      </c>
      <c r="K141" s="52">
        <v>5609962.8200000003</v>
      </c>
      <c r="L141" s="53"/>
    </row>
    <row r="142" spans="1:12" x14ac:dyDescent="0.3">
      <c r="A142" s="121" t="s">
        <v>553</v>
      </c>
      <c r="B142" s="22" t="s">
        <v>341</v>
      </c>
      <c r="C142" s="23"/>
      <c r="D142" s="23"/>
      <c r="E142" s="23"/>
      <c r="F142" s="122" t="s">
        <v>552</v>
      </c>
      <c r="G142" s="63"/>
      <c r="H142" s="52">
        <v>4375560.9400000004</v>
      </c>
      <c r="I142" s="52">
        <v>0</v>
      </c>
      <c r="J142" s="52">
        <v>1234401.8799999999</v>
      </c>
      <c r="K142" s="52">
        <v>5609962.8200000003</v>
      </c>
      <c r="L142" s="53"/>
    </row>
    <row r="143" spans="1:12" x14ac:dyDescent="0.3">
      <c r="A143" s="124" t="s">
        <v>554</v>
      </c>
      <c r="B143" s="22" t="s">
        <v>341</v>
      </c>
      <c r="C143" s="23"/>
      <c r="D143" s="23"/>
      <c r="E143" s="23"/>
      <c r="F143" s="23"/>
      <c r="G143" s="125" t="s">
        <v>555</v>
      </c>
      <c r="H143" s="54">
        <v>4375560.9400000004</v>
      </c>
      <c r="I143" s="54">
        <v>0</v>
      </c>
      <c r="J143" s="54">
        <v>1234401.8799999999</v>
      </c>
      <c r="K143" s="54">
        <v>5609962.8200000003</v>
      </c>
      <c r="L143" s="55"/>
    </row>
    <row r="144" spans="1:12" x14ac:dyDescent="0.3">
      <c r="A144" s="127" t="s">
        <v>341</v>
      </c>
      <c r="B144" s="22" t="s">
        <v>341</v>
      </c>
      <c r="C144" s="23"/>
      <c r="D144" s="23"/>
      <c r="E144" s="23"/>
      <c r="F144" s="23"/>
      <c r="G144" s="128" t="s">
        <v>341</v>
      </c>
      <c r="H144" s="53"/>
      <c r="I144" s="53"/>
      <c r="J144" s="53"/>
      <c r="K144" s="53"/>
      <c r="L144" s="53"/>
    </row>
    <row r="145" spans="1:12" x14ac:dyDescent="0.3">
      <c r="A145" s="121" t="s">
        <v>556</v>
      </c>
      <c r="B145" s="22" t="s">
        <v>341</v>
      </c>
      <c r="C145" s="23"/>
      <c r="D145" s="23"/>
      <c r="E145" s="122" t="s">
        <v>557</v>
      </c>
      <c r="F145" s="63"/>
      <c r="G145" s="63"/>
      <c r="H145" s="52">
        <v>11003.7</v>
      </c>
      <c r="I145" s="52">
        <v>322.39999999999998</v>
      </c>
      <c r="J145" s="52">
        <v>0</v>
      </c>
      <c r="K145" s="52">
        <v>10681.3</v>
      </c>
      <c r="L145" s="53"/>
    </row>
    <row r="146" spans="1:12" x14ac:dyDescent="0.3">
      <c r="A146" s="121" t="s">
        <v>558</v>
      </c>
      <c r="B146" s="22" t="s">
        <v>341</v>
      </c>
      <c r="C146" s="23"/>
      <c r="D146" s="23"/>
      <c r="E146" s="23"/>
      <c r="F146" s="122" t="s">
        <v>557</v>
      </c>
      <c r="G146" s="63"/>
      <c r="H146" s="52">
        <v>11003.7</v>
      </c>
      <c r="I146" s="52">
        <v>322.39999999999998</v>
      </c>
      <c r="J146" s="52">
        <v>0</v>
      </c>
      <c r="K146" s="52">
        <v>10681.3</v>
      </c>
      <c r="L146" s="53"/>
    </row>
    <row r="147" spans="1:12" x14ac:dyDescent="0.3">
      <c r="A147" s="124" t="s">
        <v>559</v>
      </c>
      <c r="B147" s="22" t="s">
        <v>341</v>
      </c>
      <c r="C147" s="23"/>
      <c r="D147" s="23"/>
      <c r="E147" s="23"/>
      <c r="F147" s="23"/>
      <c r="G147" s="125" t="s">
        <v>560</v>
      </c>
      <c r="H147" s="54">
        <v>11003.7</v>
      </c>
      <c r="I147" s="54">
        <v>322.39999999999998</v>
      </c>
      <c r="J147" s="54">
        <v>0</v>
      </c>
      <c r="K147" s="54">
        <v>10681.3</v>
      </c>
      <c r="L147" s="55"/>
    </row>
    <row r="148" spans="1:12" x14ac:dyDescent="0.3">
      <c r="A148" s="127" t="s">
        <v>341</v>
      </c>
      <c r="B148" s="22" t="s">
        <v>341</v>
      </c>
      <c r="C148" s="23"/>
      <c r="D148" s="23"/>
      <c r="E148" s="23"/>
      <c r="F148" s="23"/>
      <c r="G148" s="128" t="s">
        <v>341</v>
      </c>
      <c r="H148" s="53"/>
      <c r="I148" s="53"/>
      <c r="J148" s="53"/>
      <c r="K148" s="53"/>
      <c r="L148" s="53"/>
    </row>
    <row r="149" spans="1:12" x14ac:dyDescent="0.3">
      <c r="A149" s="121" t="s">
        <v>561</v>
      </c>
      <c r="B149" s="22" t="s">
        <v>341</v>
      </c>
      <c r="C149" s="23"/>
      <c r="D149" s="23"/>
      <c r="E149" s="122" t="s">
        <v>562</v>
      </c>
      <c r="F149" s="63"/>
      <c r="G149" s="63"/>
      <c r="H149" s="52">
        <v>377686.32</v>
      </c>
      <c r="I149" s="52">
        <v>0</v>
      </c>
      <c r="J149" s="52">
        <v>1888.42</v>
      </c>
      <c r="K149" s="52">
        <v>379574.74</v>
      </c>
      <c r="L149" s="53"/>
    </row>
    <row r="150" spans="1:12" x14ac:dyDescent="0.3">
      <c r="A150" s="121" t="s">
        <v>563</v>
      </c>
      <c r="B150" s="22" t="s">
        <v>341</v>
      </c>
      <c r="C150" s="23"/>
      <c r="D150" s="23"/>
      <c r="E150" s="23"/>
      <c r="F150" s="122" t="s">
        <v>562</v>
      </c>
      <c r="G150" s="63"/>
      <c r="H150" s="52">
        <v>377686.32</v>
      </c>
      <c r="I150" s="52">
        <v>0</v>
      </c>
      <c r="J150" s="52">
        <v>1888.42</v>
      </c>
      <c r="K150" s="52">
        <v>379574.74</v>
      </c>
      <c r="L150" s="53"/>
    </row>
    <row r="151" spans="1:12" x14ac:dyDescent="0.3">
      <c r="A151" s="124" t="s">
        <v>564</v>
      </c>
      <c r="B151" s="22" t="s">
        <v>341</v>
      </c>
      <c r="C151" s="23"/>
      <c r="D151" s="23"/>
      <c r="E151" s="23"/>
      <c r="F151" s="23"/>
      <c r="G151" s="125" t="s">
        <v>565</v>
      </c>
      <c r="H151" s="54">
        <v>47867.040000000001</v>
      </c>
      <c r="I151" s="54">
        <v>0</v>
      </c>
      <c r="J151" s="54">
        <v>239.33</v>
      </c>
      <c r="K151" s="54">
        <v>48106.37</v>
      </c>
      <c r="L151" s="55"/>
    </row>
    <row r="152" spans="1:12" x14ac:dyDescent="0.3">
      <c r="A152" s="124" t="s">
        <v>566</v>
      </c>
      <c r="B152" s="22" t="s">
        <v>341</v>
      </c>
      <c r="C152" s="23"/>
      <c r="D152" s="23"/>
      <c r="E152" s="23"/>
      <c r="F152" s="23"/>
      <c r="G152" s="125" t="s">
        <v>567</v>
      </c>
      <c r="H152" s="54">
        <v>329819.28000000003</v>
      </c>
      <c r="I152" s="54">
        <v>0</v>
      </c>
      <c r="J152" s="54">
        <v>1649.09</v>
      </c>
      <c r="K152" s="54">
        <v>331468.37</v>
      </c>
      <c r="L152" s="55"/>
    </row>
    <row r="153" spans="1:12" x14ac:dyDescent="0.3">
      <c r="A153" s="121" t="s">
        <v>341</v>
      </c>
      <c r="B153" s="22" t="s">
        <v>341</v>
      </c>
      <c r="C153" s="23"/>
      <c r="D153" s="122" t="s">
        <v>341</v>
      </c>
      <c r="E153" s="63"/>
      <c r="F153" s="63"/>
      <c r="G153" s="63"/>
      <c r="H153" s="56"/>
      <c r="I153" s="56"/>
      <c r="J153" s="56"/>
      <c r="K153" s="56"/>
      <c r="L153" s="53"/>
    </row>
    <row r="154" spans="1:12" x14ac:dyDescent="0.3">
      <c r="A154" s="121" t="s">
        <v>60</v>
      </c>
      <c r="B154" s="122" t="s">
        <v>568</v>
      </c>
      <c r="C154" s="63"/>
      <c r="D154" s="63"/>
      <c r="E154" s="63"/>
      <c r="F154" s="63"/>
      <c r="G154" s="63"/>
      <c r="H154" s="52">
        <v>26690627.989999998</v>
      </c>
      <c r="I154" s="52">
        <v>7011705.8700000001</v>
      </c>
      <c r="J154" s="52">
        <v>2849643.09</v>
      </c>
      <c r="K154" s="52">
        <v>30852690.77</v>
      </c>
      <c r="L154" s="53">
        <f>I154-J154</f>
        <v>4162062.7800000003</v>
      </c>
    </row>
    <row r="155" spans="1:12" x14ac:dyDescent="0.3">
      <c r="A155" s="121" t="s">
        <v>569</v>
      </c>
      <c r="B155" s="21" t="s">
        <v>341</v>
      </c>
      <c r="C155" s="122" t="s">
        <v>570</v>
      </c>
      <c r="D155" s="63"/>
      <c r="E155" s="63"/>
      <c r="F155" s="63"/>
      <c r="G155" s="63"/>
      <c r="H155" s="52">
        <v>22501154.359999999</v>
      </c>
      <c r="I155" s="52">
        <v>6202541.7800000003</v>
      </c>
      <c r="J155" s="52">
        <v>2849491.05</v>
      </c>
      <c r="K155" s="52">
        <v>25854205.09</v>
      </c>
      <c r="L155" s="53"/>
    </row>
    <row r="156" spans="1:12" x14ac:dyDescent="0.3">
      <c r="A156" s="121" t="s">
        <v>571</v>
      </c>
      <c r="B156" s="22" t="s">
        <v>341</v>
      </c>
      <c r="C156" s="23"/>
      <c r="D156" s="122" t="s">
        <v>572</v>
      </c>
      <c r="E156" s="63"/>
      <c r="F156" s="63"/>
      <c r="G156" s="63"/>
      <c r="H156" s="52">
        <v>19042414.390000001</v>
      </c>
      <c r="I156" s="52">
        <v>5621972.4000000004</v>
      </c>
      <c r="J156" s="52">
        <v>2849491.04</v>
      </c>
      <c r="K156" s="52">
        <v>21814895.75</v>
      </c>
      <c r="L156" s="53"/>
    </row>
    <row r="157" spans="1:12" x14ac:dyDescent="0.3">
      <c r="A157" s="121" t="s">
        <v>573</v>
      </c>
      <c r="B157" s="22" t="s">
        <v>341</v>
      </c>
      <c r="C157" s="23"/>
      <c r="D157" s="23"/>
      <c r="E157" s="122" t="s">
        <v>574</v>
      </c>
      <c r="F157" s="63"/>
      <c r="G157" s="63"/>
      <c r="H157" s="52">
        <v>372731.51</v>
      </c>
      <c r="I157" s="52">
        <v>108907.04</v>
      </c>
      <c r="J157" s="52">
        <v>45045.13</v>
      </c>
      <c r="K157" s="52">
        <v>436593.42</v>
      </c>
      <c r="L157" s="53"/>
    </row>
    <row r="158" spans="1:12" x14ac:dyDescent="0.3">
      <c r="A158" s="121" t="s">
        <v>575</v>
      </c>
      <c r="B158" s="22" t="s">
        <v>341</v>
      </c>
      <c r="C158" s="23"/>
      <c r="D158" s="23"/>
      <c r="E158" s="23"/>
      <c r="F158" s="122" t="s">
        <v>576</v>
      </c>
      <c r="G158" s="63"/>
      <c r="H158" s="52">
        <v>108486.01</v>
      </c>
      <c r="I158" s="52">
        <v>80128.53</v>
      </c>
      <c r="J158" s="52">
        <v>45045.13</v>
      </c>
      <c r="K158" s="52">
        <v>143569.41</v>
      </c>
      <c r="L158" s="53">
        <f>I158-J158</f>
        <v>35083.4</v>
      </c>
    </row>
    <row r="159" spans="1:12" x14ac:dyDescent="0.3">
      <c r="A159" s="124" t="s">
        <v>577</v>
      </c>
      <c r="B159" s="22" t="s">
        <v>341</v>
      </c>
      <c r="C159" s="23"/>
      <c r="D159" s="23"/>
      <c r="E159" s="23"/>
      <c r="F159" s="23"/>
      <c r="G159" s="125" t="s">
        <v>578</v>
      </c>
      <c r="H159" s="54">
        <v>36208.410000000003</v>
      </c>
      <c r="I159" s="54">
        <v>19057.060000000001</v>
      </c>
      <c r="J159" s="54">
        <v>0</v>
      </c>
      <c r="K159" s="54">
        <v>55265.47</v>
      </c>
      <c r="L159" s="55"/>
    </row>
    <row r="160" spans="1:12" x14ac:dyDescent="0.3">
      <c r="A160" s="124" t="s">
        <v>579</v>
      </c>
      <c r="B160" s="22" t="s">
        <v>341</v>
      </c>
      <c r="C160" s="23"/>
      <c r="D160" s="23"/>
      <c r="E160" s="23"/>
      <c r="F160" s="23"/>
      <c r="G160" s="125" t="s">
        <v>580</v>
      </c>
      <c r="H160" s="54">
        <v>42558.71</v>
      </c>
      <c r="I160" s="54">
        <v>28679.94</v>
      </c>
      <c r="J160" s="54">
        <v>31547.95</v>
      </c>
      <c r="K160" s="54">
        <v>39690.699999999997</v>
      </c>
      <c r="L160" s="55"/>
    </row>
    <row r="161" spans="1:12" x14ac:dyDescent="0.3">
      <c r="A161" s="124" t="s">
        <v>581</v>
      </c>
      <c r="B161" s="22" t="s">
        <v>341</v>
      </c>
      <c r="C161" s="23"/>
      <c r="D161" s="23"/>
      <c r="E161" s="23"/>
      <c r="F161" s="23"/>
      <c r="G161" s="125" t="s">
        <v>582</v>
      </c>
      <c r="H161" s="54">
        <v>13497.18</v>
      </c>
      <c r="I161" s="54">
        <v>19057.060000000001</v>
      </c>
      <c r="J161" s="54">
        <v>13497.18</v>
      </c>
      <c r="K161" s="54">
        <v>19057.060000000001</v>
      </c>
      <c r="L161" s="55"/>
    </row>
    <row r="162" spans="1:12" x14ac:dyDescent="0.3">
      <c r="A162" s="124" t="s">
        <v>583</v>
      </c>
      <c r="B162" s="22" t="s">
        <v>341</v>
      </c>
      <c r="C162" s="23"/>
      <c r="D162" s="23"/>
      <c r="E162" s="23"/>
      <c r="F162" s="23"/>
      <c r="G162" s="125" t="s">
        <v>584</v>
      </c>
      <c r="H162" s="54">
        <v>10247.51</v>
      </c>
      <c r="I162" s="54">
        <v>10079.52</v>
      </c>
      <c r="J162" s="54">
        <v>0</v>
      </c>
      <c r="K162" s="54">
        <v>20327.03</v>
      </c>
      <c r="L162" s="55"/>
    </row>
    <row r="163" spans="1:12" x14ac:dyDescent="0.3">
      <c r="A163" s="124" t="s">
        <v>585</v>
      </c>
      <c r="B163" s="22" t="s">
        <v>341</v>
      </c>
      <c r="C163" s="23"/>
      <c r="D163" s="23"/>
      <c r="E163" s="23"/>
      <c r="F163" s="23"/>
      <c r="G163" s="125" t="s">
        <v>586</v>
      </c>
      <c r="H163" s="54">
        <v>3862.23</v>
      </c>
      <c r="I163" s="54">
        <v>2286.85</v>
      </c>
      <c r="J163" s="54">
        <v>0</v>
      </c>
      <c r="K163" s="54">
        <v>6149.08</v>
      </c>
      <c r="L163" s="55"/>
    </row>
    <row r="164" spans="1:12" x14ac:dyDescent="0.3">
      <c r="A164" s="124" t="s">
        <v>587</v>
      </c>
      <c r="B164" s="22" t="s">
        <v>341</v>
      </c>
      <c r="C164" s="23"/>
      <c r="D164" s="23"/>
      <c r="E164" s="23"/>
      <c r="F164" s="23"/>
      <c r="G164" s="125" t="s">
        <v>588</v>
      </c>
      <c r="H164" s="54">
        <v>472.19</v>
      </c>
      <c r="I164" s="54">
        <v>381.14</v>
      </c>
      <c r="J164" s="54">
        <v>0</v>
      </c>
      <c r="K164" s="54">
        <v>853.33</v>
      </c>
      <c r="L164" s="55"/>
    </row>
    <row r="165" spans="1:12" x14ac:dyDescent="0.3">
      <c r="A165" s="124" t="s">
        <v>589</v>
      </c>
      <c r="B165" s="22" t="s">
        <v>341</v>
      </c>
      <c r="C165" s="23"/>
      <c r="D165" s="23"/>
      <c r="E165" s="23"/>
      <c r="F165" s="23"/>
      <c r="G165" s="125" t="s">
        <v>590</v>
      </c>
      <c r="H165" s="54">
        <v>14.58</v>
      </c>
      <c r="I165" s="54">
        <v>7.26</v>
      </c>
      <c r="J165" s="54">
        <v>0</v>
      </c>
      <c r="K165" s="54">
        <v>21.84</v>
      </c>
      <c r="L165" s="55"/>
    </row>
    <row r="166" spans="1:12" x14ac:dyDescent="0.3">
      <c r="A166" s="124" t="s">
        <v>591</v>
      </c>
      <c r="B166" s="22" t="s">
        <v>341</v>
      </c>
      <c r="C166" s="23"/>
      <c r="D166" s="23"/>
      <c r="E166" s="23"/>
      <c r="F166" s="23"/>
      <c r="G166" s="125" t="s">
        <v>592</v>
      </c>
      <c r="H166" s="54">
        <v>1159.4000000000001</v>
      </c>
      <c r="I166" s="54">
        <v>579.70000000000005</v>
      </c>
      <c r="J166" s="54">
        <v>0</v>
      </c>
      <c r="K166" s="54">
        <v>1739.1</v>
      </c>
      <c r="L166" s="55"/>
    </row>
    <row r="167" spans="1:12" x14ac:dyDescent="0.3">
      <c r="A167" s="124" t="s">
        <v>593</v>
      </c>
      <c r="B167" s="22" t="s">
        <v>341</v>
      </c>
      <c r="C167" s="23"/>
      <c r="D167" s="23"/>
      <c r="E167" s="23"/>
      <c r="F167" s="23"/>
      <c r="G167" s="125" t="s">
        <v>594</v>
      </c>
      <c r="H167" s="54">
        <v>465.8</v>
      </c>
      <c r="I167" s="54">
        <v>0</v>
      </c>
      <c r="J167" s="54">
        <v>0</v>
      </c>
      <c r="K167" s="54">
        <v>465.8</v>
      </c>
      <c r="L167" s="55"/>
    </row>
    <row r="168" spans="1:12" x14ac:dyDescent="0.3">
      <c r="A168" s="127" t="s">
        <v>341</v>
      </c>
      <c r="B168" s="22" t="s">
        <v>341</v>
      </c>
      <c r="C168" s="23"/>
      <c r="D168" s="23"/>
      <c r="E168" s="23"/>
      <c r="F168" s="23"/>
      <c r="G168" s="128" t="s">
        <v>341</v>
      </c>
      <c r="H168" s="53"/>
      <c r="I168" s="53"/>
      <c r="J168" s="53"/>
      <c r="K168" s="53"/>
      <c r="L168" s="53"/>
    </row>
    <row r="169" spans="1:12" x14ac:dyDescent="0.3">
      <c r="A169" s="121" t="s">
        <v>595</v>
      </c>
      <c r="B169" s="22" t="s">
        <v>341</v>
      </c>
      <c r="C169" s="23"/>
      <c r="D169" s="23"/>
      <c r="E169" s="23"/>
      <c r="F169" s="122" t="s">
        <v>596</v>
      </c>
      <c r="G169" s="63"/>
      <c r="H169" s="52">
        <v>264245.5</v>
      </c>
      <c r="I169" s="52">
        <v>28778.51</v>
      </c>
      <c r="J169" s="52">
        <v>0</v>
      </c>
      <c r="K169" s="52">
        <v>293024.01</v>
      </c>
      <c r="L169" s="53">
        <f>I169-J169</f>
        <v>28778.51</v>
      </c>
    </row>
    <row r="170" spans="1:12" x14ac:dyDescent="0.3">
      <c r="A170" s="124" t="s">
        <v>597</v>
      </c>
      <c r="B170" s="22" t="s">
        <v>341</v>
      </c>
      <c r="C170" s="23"/>
      <c r="D170" s="23"/>
      <c r="E170" s="23"/>
      <c r="F170" s="23"/>
      <c r="G170" s="125" t="s">
        <v>578</v>
      </c>
      <c r="H170" s="54">
        <v>156756.1</v>
      </c>
      <c r="I170" s="54">
        <v>20330.45</v>
      </c>
      <c r="J170" s="54">
        <v>0</v>
      </c>
      <c r="K170" s="54">
        <v>177086.55</v>
      </c>
      <c r="L170" s="55"/>
    </row>
    <row r="171" spans="1:12" x14ac:dyDescent="0.3">
      <c r="A171" s="124" t="s">
        <v>598</v>
      </c>
      <c r="B171" s="22" t="s">
        <v>341</v>
      </c>
      <c r="C171" s="23"/>
      <c r="D171" s="23"/>
      <c r="E171" s="23"/>
      <c r="F171" s="23"/>
      <c r="G171" s="125" t="s">
        <v>580</v>
      </c>
      <c r="H171" s="54">
        <v>27107.27</v>
      </c>
      <c r="I171" s="54">
        <v>0</v>
      </c>
      <c r="J171" s="54">
        <v>0</v>
      </c>
      <c r="K171" s="54">
        <v>27107.27</v>
      </c>
      <c r="L171" s="55"/>
    </row>
    <row r="172" spans="1:12" x14ac:dyDescent="0.3">
      <c r="A172" s="124" t="s">
        <v>599</v>
      </c>
      <c r="B172" s="22" t="s">
        <v>341</v>
      </c>
      <c r="C172" s="23"/>
      <c r="D172" s="23"/>
      <c r="E172" s="23"/>
      <c r="F172" s="23"/>
      <c r="G172" s="125" t="s">
        <v>582</v>
      </c>
      <c r="H172" s="54">
        <v>18636.25</v>
      </c>
      <c r="I172" s="54">
        <v>1694.2</v>
      </c>
      <c r="J172" s="54">
        <v>0</v>
      </c>
      <c r="K172" s="54">
        <v>20330.45</v>
      </c>
      <c r="L172" s="55"/>
    </row>
    <row r="173" spans="1:12" x14ac:dyDescent="0.3">
      <c r="A173" s="124" t="s">
        <v>600</v>
      </c>
      <c r="B173" s="22" t="s">
        <v>341</v>
      </c>
      <c r="C173" s="23"/>
      <c r="D173" s="23"/>
      <c r="E173" s="23"/>
      <c r="F173" s="23"/>
      <c r="G173" s="125" t="s">
        <v>584</v>
      </c>
      <c r="H173" s="54">
        <v>40499.94</v>
      </c>
      <c r="I173" s="54">
        <v>4404.93</v>
      </c>
      <c r="J173" s="54">
        <v>0</v>
      </c>
      <c r="K173" s="54">
        <v>44904.87</v>
      </c>
      <c r="L173" s="55"/>
    </row>
    <row r="174" spans="1:12" x14ac:dyDescent="0.3">
      <c r="A174" s="124" t="s">
        <v>601</v>
      </c>
      <c r="B174" s="22" t="s">
        <v>341</v>
      </c>
      <c r="C174" s="23"/>
      <c r="D174" s="23"/>
      <c r="E174" s="23"/>
      <c r="F174" s="23"/>
      <c r="G174" s="125" t="s">
        <v>586</v>
      </c>
      <c r="H174" s="54">
        <v>16199.94</v>
      </c>
      <c r="I174" s="54">
        <v>1761.97</v>
      </c>
      <c r="J174" s="54">
        <v>0</v>
      </c>
      <c r="K174" s="54">
        <v>17961.91</v>
      </c>
      <c r="L174" s="55"/>
    </row>
    <row r="175" spans="1:12" x14ac:dyDescent="0.3">
      <c r="A175" s="124" t="s">
        <v>602</v>
      </c>
      <c r="B175" s="22" t="s">
        <v>341</v>
      </c>
      <c r="C175" s="23"/>
      <c r="D175" s="23"/>
      <c r="E175" s="23"/>
      <c r="F175" s="23"/>
      <c r="G175" s="125" t="s">
        <v>590</v>
      </c>
      <c r="H175" s="54">
        <v>58.2</v>
      </c>
      <c r="I175" s="54">
        <v>7.26</v>
      </c>
      <c r="J175" s="54">
        <v>0</v>
      </c>
      <c r="K175" s="54">
        <v>65.459999999999994</v>
      </c>
      <c r="L175" s="55"/>
    </row>
    <row r="176" spans="1:12" x14ac:dyDescent="0.3">
      <c r="A176" s="124" t="s">
        <v>603</v>
      </c>
      <c r="B176" s="22" t="s">
        <v>341</v>
      </c>
      <c r="C176" s="23"/>
      <c r="D176" s="23"/>
      <c r="E176" s="23"/>
      <c r="F176" s="23"/>
      <c r="G176" s="125" t="s">
        <v>592</v>
      </c>
      <c r="H176" s="54">
        <v>4987.8</v>
      </c>
      <c r="I176" s="54">
        <v>579.70000000000005</v>
      </c>
      <c r="J176" s="54">
        <v>0</v>
      </c>
      <c r="K176" s="54">
        <v>5567.5</v>
      </c>
      <c r="L176" s="55"/>
    </row>
    <row r="177" spans="1:12" x14ac:dyDescent="0.3">
      <c r="A177" s="127" t="s">
        <v>341</v>
      </c>
      <c r="B177" s="22" t="s">
        <v>341</v>
      </c>
      <c r="C177" s="23"/>
      <c r="D177" s="23"/>
      <c r="E177" s="23"/>
      <c r="F177" s="23"/>
      <c r="G177" s="128" t="s">
        <v>341</v>
      </c>
      <c r="H177" s="53"/>
      <c r="I177" s="53"/>
      <c r="J177" s="53"/>
      <c r="K177" s="53"/>
      <c r="L177" s="53"/>
    </row>
    <row r="178" spans="1:12" x14ac:dyDescent="0.3">
      <c r="A178" s="121" t="s">
        <v>604</v>
      </c>
      <c r="B178" s="22" t="s">
        <v>341</v>
      </c>
      <c r="C178" s="23"/>
      <c r="D178" s="23"/>
      <c r="E178" s="122" t="s">
        <v>605</v>
      </c>
      <c r="F178" s="63"/>
      <c r="G178" s="63"/>
      <c r="H178" s="52">
        <v>18452277.879999999</v>
      </c>
      <c r="I178" s="52">
        <v>5468653.21</v>
      </c>
      <c r="J178" s="52">
        <v>2784774.89</v>
      </c>
      <c r="K178" s="52">
        <v>21136156.199999999</v>
      </c>
      <c r="L178" s="53"/>
    </row>
    <row r="179" spans="1:12" x14ac:dyDescent="0.3">
      <c r="A179" s="121" t="s">
        <v>606</v>
      </c>
      <c r="B179" s="22" t="s">
        <v>341</v>
      </c>
      <c r="C179" s="23"/>
      <c r="D179" s="23"/>
      <c r="E179" s="23"/>
      <c r="F179" s="122" t="s">
        <v>576</v>
      </c>
      <c r="G179" s="63"/>
      <c r="H179" s="52">
        <v>2449183.0499999998</v>
      </c>
      <c r="I179" s="52">
        <v>614701.53</v>
      </c>
      <c r="J179" s="52">
        <v>298308.63</v>
      </c>
      <c r="K179" s="52">
        <v>2765575.95</v>
      </c>
      <c r="L179" s="53">
        <f>I179-J179</f>
        <v>316392.90000000002</v>
      </c>
    </row>
    <row r="180" spans="1:12" x14ac:dyDescent="0.3">
      <c r="A180" s="124" t="s">
        <v>607</v>
      </c>
      <c r="B180" s="22" t="s">
        <v>341</v>
      </c>
      <c r="C180" s="23"/>
      <c r="D180" s="23"/>
      <c r="E180" s="23"/>
      <c r="F180" s="23"/>
      <c r="G180" s="125" t="s">
        <v>578</v>
      </c>
      <c r="H180" s="54">
        <v>1313545.21</v>
      </c>
      <c r="I180" s="54">
        <v>100612.68</v>
      </c>
      <c r="J180" s="54">
        <v>0</v>
      </c>
      <c r="K180" s="54">
        <v>1414157.89</v>
      </c>
      <c r="L180" s="55"/>
    </row>
    <row r="181" spans="1:12" x14ac:dyDescent="0.3">
      <c r="A181" s="124" t="s">
        <v>608</v>
      </c>
      <c r="B181" s="22" t="s">
        <v>341</v>
      </c>
      <c r="C181" s="23"/>
      <c r="D181" s="23"/>
      <c r="E181" s="23"/>
      <c r="F181" s="23"/>
      <c r="G181" s="125" t="s">
        <v>580</v>
      </c>
      <c r="H181" s="54">
        <v>128484.83</v>
      </c>
      <c r="I181" s="54">
        <v>311074.92</v>
      </c>
      <c r="J181" s="54">
        <v>221504.61</v>
      </c>
      <c r="K181" s="54">
        <v>218055.14</v>
      </c>
      <c r="L181" s="55"/>
    </row>
    <row r="182" spans="1:12" x14ac:dyDescent="0.3">
      <c r="A182" s="124" t="s">
        <v>609</v>
      </c>
      <c r="B182" s="22" t="s">
        <v>341</v>
      </c>
      <c r="C182" s="23"/>
      <c r="D182" s="23"/>
      <c r="E182" s="23"/>
      <c r="F182" s="23"/>
      <c r="G182" s="125" t="s">
        <v>582</v>
      </c>
      <c r="H182" s="54">
        <v>71698.63</v>
      </c>
      <c r="I182" s="54">
        <v>99031.360000000001</v>
      </c>
      <c r="J182" s="54">
        <v>69584.08</v>
      </c>
      <c r="K182" s="54">
        <v>101145.91</v>
      </c>
      <c r="L182" s="55"/>
    </row>
    <row r="183" spans="1:12" x14ac:dyDescent="0.3">
      <c r="A183" s="124" t="s">
        <v>610</v>
      </c>
      <c r="B183" s="22" t="s">
        <v>341</v>
      </c>
      <c r="C183" s="23"/>
      <c r="D183" s="23"/>
      <c r="E183" s="23"/>
      <c r="F183" s="23"/>
      <c r="G183" s="125" t="s">
        <v>611</v>
      </c>
      <c r="H183" s="54">
        <v>2288.89</v>
      </c>
      <c r="I183" s="54">
        <v>0</v>
      </c>
      <c r="J183" s="54">
        <v>0</v>
      </c>
      <c r="K183" s="54">
        <v>2288.89</v>
      </c>
      <c r="L183" s="55"/>
    </row>
    <row r="184" spans="1:12" x14ac:dyDescent="0.3">
      <c r="A184" s="124" t="s">
        <v>612</v>
      </c>
      <c r="B184" s="22" t="s">
        <v>341</v>
      </c>
      <c r="C184" s="23"/>
      <c r="D184" s="23"/>
      <c r="E184" s="23"/>
      <c r="F184" s="23"/>
      <c r="G184" s="125" t="s">
        <v>584</v>
      </c>
      <c r="H184" s="54">
        <v>390847.46</v>
      </c>
      <c r="I184" s="54">
        <v>53798.27</v>
      </c>
      <c r="J184" s="54">
        <v>0</v>
      </c>
      <c r="K184" s="54">
        <v>444645.73</v>
      </c>
      <c r="L184" s="55"/>
    </row>
    <row r="185" spans="1:12" x14ac:dyDescent="0.3">
      <c r="A185" s="124" t="s">
        <v>613</v>
      </c>
      <c r="B185" s="22" t="s">
        <v>341</v>
      </c>
      <c r="C185" s="23"/>
      <c r="D185" s="23"/>
      <c r="E185" s="23"/>
      <c r="F185" s="23"/>
      <c r="G185" s="125" t="s">
        <v>586</v>
      </c>
      <c r="H185" s="54">
        <v>120952.95</v>
      </c>
      <c r="I185" s="54">
        <v>12106.04</v>
      </c>
      <c r="J185" s="54">
        <v>0</v>
      </c>
      <c r="K185" s="54">
        <v>133058.99</v>
      </c>
      <c r="L185" s="55"/>
    </row>
    <row r="186" spans="1:12" x14ac:dyDescent="0.3">
      <c r="A186" s="124" t="s">
        <v>614</v>
      </c>
      <c r="B186" s="22" t="s">
        <v>341</v>
      </c>
      <c r="C186" s="23"/>
      <c r="D186" s="23"/>
      <c r="E186" s="23"/>
      <c r="F186" s="23"/>
      <c r="G186" s="125" t="s">
        <v>588</v>
      </c>
      <c r="H186" s="54">
        <v>14704.93</v>
      </c>
      <c r="I186" s="54">
        <v>2007.13</v>
      </c>
      <c r="J186" s="54">
        <v>0</v>
      </c>
      <c r="K186" s="54">
        <v>16712.060000000001</v>
      </c>
      <c r="L186" s="55"/>
    </row>
    <row r="187" spans="1:12" x14ac:dyDescent="0.3">
      <c r="A187" s="124" t="s">
        <v>615</v>
      </c>
      <c r="B187" s="22" t="s">
        <v>341</v>
      </c>
      <c r="C187" s="23"/>
      <c r="D187" s="23"/>
      <c r="E187" s="23"/>
      <c r="F187" s="23"/>
      <c r="G187" s="125" t="s">
        <v>616</v>
      </c>
      <c r="H187" s="54">
        <v>164487.73000000001</v>
      </c>
      <c r="I187" s="54">
        <v>16549.04</v>
      </c>
      <c r="J187" s="54">
        <v>5233.72</v>
      </c>
      <c r="K187" s="54">
        <v>175803.05</v>
      </c>
      <c r="L187" s="55"/>
    </row>
    <row r="188" spans="1:12" x14ac:dyDescent="0.3">
      <c r="A188" s="124" t="s">
        <v>617</v>
      </c>
      <c r="B188" s="22" t="s">
        <v>341</v>
      </c>
      <c r="C188" s="23"/>
      <c r="D188" s="23"/>
      <c r="E188" s="23"/>
      <c r="F188" s="23"/>
      <c r="G188" s="125" t="s">
        <v>590</v>
      </c>
      <c r="H188" s="54">
        <v>2901.64</v>
      </c>
      <c r="I188" s="54">
        <v>205.02</v>
      </c>
      <c r="J188" s="54">
        <v>0</v>
      </c>
      <c r="K188" s="54">
        <v>3106.66</v>
      </c>
      <c r="L188" s="55"/>
    </row>
    <row r="189" spans="1:12" x14ac:dyDescent="0.3">
      <c r="A189" s="124" t="s">
        <v>618</v>
      </c>
      <c r="B189" s="22" t="s">
        <v>341</v>
      </c>
      <c r="C189" s="23"/>
      <c r="D189" s="23"/>
      <c r="E189" s="23"/>
      <c r="F189" s="23"/>
      <c r="G189" s="125" t="s">
        <v>592</v>
      </c>
      <c r="H189" s="54">
        <v>204456</v>
      </c>
      <c r="I189" s="54">
        <v>14415</v>
      </c>
      <c r="J189" s="54">
        <v>0</v>
      </c>
      <c r="K189" s="54">
        <v>218871</v>
      </c>
      <c r="L189" s="55"/>
    </row>
    <row r="190" spans="1:12" x14ac:dyDescent="0.3">
      <c r="A190" s="124" t="s">
        <v>619</v>
      </c>
      <c r="B190" s="22" t="s">
        <v>341</v>
      </c>
      <c r="C190" s="23"/>
      <c r="D190" s="23"/>
      <c r="E190" s="23"/>
      <c r="F190" s="23"/>
      <c r="G190" s="125" t="s">
        <v>620</v>
      </c>
      <c r="H190" s="54">
        <v>22958.54</v>
      </c>
      <c r="I190" s="54">
        <v>4902.07</v>
      </c>
      <c r="J190" s="54">
        <v>1712.22</v>
      </c>
      <c r="K190" s="54">
        <v>26148.39</v>
      </c>
      <c r="L190" s="55"/>
    </row>
    <row r="191" spans="1:12" x14ac:dyDescent="0.3">
      <c r="A191" s="124" t="s">
        <v>621</v>
      </c>
      <c r="B191" s="22" t="s">
        <v>341</v>
      </c>
      <c r="C191" s="23"/>
      <c r="D191" s="23"/>
      <c r="E191" s="23"/>
      <c r="F191" s="23"/>
      <c r="G191" s="125" t="s">
        <v>594</v>
      </c>
      <c r="H191" s="54">
        <v>10322</v>
      </c>
      <c r="I191" s="54">
        <v>0</v>
      </c>
      <c r="J191" s="54">
        <v>274</v>
      </c>
      <c r="K191" s="54">
        <v>10048</v>
      </c>
      <c r="L191" s="55"/>
    </row>
    <row r="192" spans="1:12" x14ac:dyDescent="0.3">
      <c r="A192" s="124" t="s">
        <v>622</v>
      </c>
      <c r="B192" s="22" t="s">
        <v>341</v>
      </c>
      <c r="C192" s="23"/>
      <c r="D192" s="23"/>
      <c r="E192" s="23"/>
      <c r="F192" s="23"/>
      <c r="G192" s="125" t="s">
        <v>623</v>
      </c>
      <c r="H192" s="54">
        <v>1534.24</v>
      </c>
      <c r="I192" s="54">
        <v>0</v>
      </c>
      <c r="J192" s="54">
        <v>0</v>
      </c>
      <c r="K192" s="54">
        <v>1534.24</v>
      </c>
      <c r="L192" s="55"/>
    </row>
    <row r="193" spans="1:12" x14ac:dyDescent="0.3">
      <c r="A193" s="127" t="s">
        <v>341</v>
      </c>
      <c r="B193" s="22" t="s">
        <v>341</v>
      </c>
      <c r="C193" s="23"/>
      <c r="D193" s="23"/>
      <c r="E193" s="23"/>
      <c r="F193" s="23"/>
      <c r="G193" s="128" t="s">
        <v>341</v>
      </c>
      <c r="H193" s="53"/>
      <c r="I193" s="53"/>
      <c r="J193" s="53"/>
      <c r="K193" s="53"/>
      <c r="L193" s="53"/>
    </row>
    <row r="194" spans="1:12" x14ac:dyDescent="0.3">
      <c r="A194" s="121" t="s">
        <v>624</v>
      </c>
      <c r="B194" s="22" t="s">
        <v>341</v>
      </c>
      <c r="C194" s="23"/>
      <c r="D194" s="23"/>
      <c r="E194" s="23"/>
      <c r="F194" s="122" t="s">
        <v>596</v>
      </c>
      <c r="G194" s="63"/>
      <c r="H194" s="52">
        <v>16003094.83</v>
      </c>
      <c r="I194" s="52">
        <v>4853951.68</v>
      </c>
      <c r="J194" s="52">
        <v>2486466.2599999998</v>
      </c>
      <c r="K194" s="52">
        <v>18370580.25</v>
      </c>
      <c r="L194" s="53">
        <f>I194-J194</f>
        <v>2367485.42</v>
      </c>
    </row>
    <row r="195" spans="1:12" x14ac:dyDescent="0.3">
      <c r="A195" s="124" t="s">
        <v>625</v>
      </c>
      <c r="B195" s="22" t="s">
        <v>341</v>
      </c>
      <c r="C195" s="23"/>
      <c r="D195" s="23"/>
      <c r="E195" s="23"/>
      <c r="F195" s="23"/>
      <c r="G195" s="125" t="s">
        <v>578</v>
      </c>
      <c r="H195" s="54">
        <v>7701362.6299999999</v>
      </c>
      <c r="I195" s="54">
        <v>1160104.8400000001</v>
      </c>
      <c r="J195" s="54">
        <v>7232.01</v>
      </c>
      <c r="K195" s="54">
        <v>8854235.4600000009</v>
      </c>
      <c r="L195" s="55"/>
    </row>
    <row r="196" spans="1:12" x14ac:dyDescent="0.3">
      <c r="A196" s="124" t="s">
        <v>626</v>
      </c>
      <c r="B196" s="22" t="s">
        <v>341</v>
      </c>
      <c r="C196" s="23"/>
      <c r="D196" s="23"/>
      <c r="E196" s="23"/>
      <c r="F196" s="23"/>
      <c r="G196" s="125" t="s">
        <v>580</v>
      </c>
      <c r="H196" s="54">
        <v>1413270.19</v>
      </c>
      <c r="I196" s="54">
        <v>1690223.89</v>
      </c>
      <c r="J196" s="54">
        <v>1754119.63</v>
      </c>
      <c r="K196" s="54">
        <v>1349374.45</v>
      </c>
      <c r="L196" s="55"/>
    </row>
    <row r="197" spans="1:12" x14ac:dyDescent="0.3">
      <c r="A197" s="124" t="s">
        <v>627</v>
      </c>
      <c r="B197" s="22" t="s">
        <v>341</v>
      </c>
      <c r="C197" s="23"/>
      <c r="D197" s="23"/>
      <c r="E197" s="23"/>
      <c r="F197" s="23"/>
      <c r="G197" s="125" t="s">
        <v>582</v>
      </c>
      <c r="H197" s="54">
        <v>684861</v>
      </c>
      <c r="I197" s="54">
        <v>909714.25</v>
      </c>
      <c r="J197" s="54">
        <v>660792.17000000004</v>
      </c>
      <c r="K197" s="54">
        <v>933783.08</v>
      </c>
      <c r="L197" s="55"/>
    </row>
    <row r="198" spans="1:12" x14ac:dyDescent="0.3">
      <c r="A198" s="124" t="s">
        <v>628</v>
      </c>
      <c r="B198" s="22" t="s">
        <v>341</v>
      </c>
      <c r="C198" s="23"/>
      <c r="D198" s="23"/>
      <c r="E198" s="23"/>
      <c r="F198" s="23"/>
      <c r="G198" s="125" t="s">
        <v>611</v>
      </c>
      <c r="H198" s="54">
        <v>85566.88</v>
      </c>
      <c r="I198" s="54">
        <v>0</v>
      </c>
      <c r="J198" s="54">
        <v>0</v>
      </c>
      <c r="K198" s="54">
        <v>85566.88</v>
      </c>
      <c r="L198" s="55"/>
    </row>
    <row r="199" spans="1:12" x14ac:dyDescent="0.3">
      <c r="A199" s="124" t="s">
        <v>629</v>
      </c>
      <c r="B199" s="22" t="s">
        <v>341</v>
      </c>
      <c r="C199" s="23"/>
      <c r="D199" s="23"/>
      <c r="E199" s="23"/>
      <c r="F199" s="23"/>
      <c r="G199" s="125" t="s">
        <v>623</v>
      </c>
      <c r="H199" s="54">
        <v>3391.86</v>
      </c>
      <c r="I199" s="54">
        <v>0</v>
      </c>
      <c r="J199" s="54">
        <v>0</v>
      </c>
      <c r="K199" s="54">
        <v>3391.86</v>
      </c>
      <c r="L199" s="55"/>
    </row>
    <row r="200" spans="1:12" x14ac:dyDescent="0.3">
      <c r="A200" s="124" t="s">
        <v>630</v>
      </c>
      <c r="B200" s="22" t="s">
        <v>341</v>
      </c>
      <c r="C200" s="23"/>
      <c r="D200" s="23"/>
      <c r="E200" s="23"/>
      <c r="F200" s="23"/>
      <c r="G200" s="125" t="s">
        <v>584</v>
      </c>
      <c r="H200" s="54">
        <v>2302748.84</v>
      </c>
      <c r="I200" s="54">
        <v>580082.4</v>
      </c>
      <c r="J200" s="54">
        <v>0</v>
      </c>
      <c r="K200" s="54">
        <v>2882831.24</v>
      </c>
      <c r="L200" s="55"/>
    </row>
    <row r="201" spans="1:12" x14ac:dyDescent="0.3">
      <c r="A201" s="124" t="s">
        <v>631</v>
      </c>
      <c r="B201" s="22" t="s">
        <v>341</v>
      </c>
      <c r="C201" s="23"/>
      <c r="D201" s="23"/>
      <c r="E201" s="23"/>
      <c r="F201" s="23"/>
      <c r="G201" s="125" t="s">
        <v>586</v>
      </c>
      <c r="H201" s="54">
        <v>846390.83</v>
      </c>
      <c r="I201" s="54">
        <v>140218.23999999999</v>
      </c>
      <c r="J201" s="54">
        <v>0</v>
      </c>
      <c r="K201" s="54">
        <v>986609.07</v>
      </c>
      <c r="L201" s="55"/>
    </row>
    <row r="202" spans="1:12" x14ac:dyDescent="0.3">
      <c r="A202" s="124" t="s">
        <v>632</v>
      </c>
      <c r="B202" s="22" t="s">
        <v>341</v>
      </c>
      <c r="C202" s="23"/>
      <c r="D202" s="23"/>
      <c r="E202" s="23"/>
      <c r="F202" s="23"/>
      <c r="G202" s="125" t="s">
        <v>588</v>
      </c>
      <c r="H202" s="54">
        <v>86548.27</v>
      </c>
      <c r="I202" s="54">
        <v>21691.279999999999</v>
      </c>
      <c r="J202" s="54">
        <v>0</v>
      </c>
      <c r="K202" s="54">
        <v>108239.55</v>
      </c>
      <c r="L202" s="55"/>
    </row>
    <row r="203" spans="1:12" x14ac:dyDescent="0.3">
      <c r="A203" s="124" t="s">
        <v>633</v>
      </c>
      <c r="B203" s="22" t="s">
        <v>341</v>
      </c>
      <c r="C203" s="23"/>
      <c r="D203" s="23"/>
      <c r="E203" s="23"/>
      <c r="F203" s="23"/>
      <c r="G203" s="125" t="s">
        <v>616</v>
      </c>
      <c r="H203" s="54">
        <v>1261655.26</v>
      </c>
      <c r="I203" s="54">
        <v>166708.03</v>
      </c>
      <c r="J203" s="54">
        <v>44044.35</v>
      </c>
      <c r="K203" s="54">
        <v>1384318.94</v>
      </c>
      <c r="L203" s="55"/>
    </row>
    <row r="204" spans="1:12" x14ac:dyDescent="0.3">
      <c r="A204" s="124" t="s">
        <v>634</v>
      </c>
      <c r="B204" s="22" t="s">
        <v>341</v>
      </c>
      <c r="C204" s="23"/>
      <c r="D204" s="23"/>
      <c r="E204" s="23"/>
      <c r="F204" s="23"/>
      <c r="G204" s="125" t="s">
        <v>590</v>
      </c>
      <c r="H204" s="54">
        <v>27556.03</v>
      </c>
      <c r="I204" s="54">
        <v>3156.77</v>
      </c>
      <c r="J204" s="54">
        <v>0.05</v>
      </c>
      <c r="K204" s="54">
        <v>30712.75</v>
      </c>
      <c r="L204" s="55"/>
    </row>
    <row r="205" spans="1:12" x14ac:dyDescent="0.3">
      <c r="A205" s="124" t="s">
        <v>635</v>
      </c>
      <c r="B205" s="22" t="s">
        <v>341</v>
      </c>
      <c r="C205" s="23"/>
      <c r="D205" s="23"/>
      <c r="E205" s="23"/>
      <c r="F205" s="23"/>
      <c r="G205" s="125" t="s">
        <v>592</v>
      </c>
      <c r="H205" s="54">
        <v>1455794.92</v>
      </c>
      <c r="I205" s="54">
        <v>141522.62</v>
      </c>
      <c r="J205" s="54">
        <v>0</v>
      </c>
      <c r="K205" s="54">
        <v>1597317.54</v>
      </c>
      <c r="L205" s="55"/>
    </row>
    <row r="206" spans="1:12" x14ac:dyDescent="0.3">
      <c r="A206" s="124" t="s">
        <v>636</v>
      </c>
      <c r="B206" s="22" t="s">
        <v>341</v>
      </c>
      <c r="C206" s="23"/>
      <c r="D206" s="23"/>
      <c r="E206" s="23"/>
      <c r="F206" s="23"/>
      <c r="G206" s="125" t="s">
        <v>620</v>
      </c>
      <c r="H206" s="54">
        <v>124692.12</v>
      </c>
      <c r="I206" s="54">
        <v>39433.360000000001</v>
      </c>
      <c r="J206" s="54">
        <v>20278.05</v>
      </c>
      <c r="K206" s="54">
        <v>143847.43</v>
      </c>
      <c r="L206" s="55"/>
    </row>
    <row r="207" spans="1:12" x14ac:dyDescent="0.3">
      <c r="A207" s="124" t="s">
        <v>637</v>
      </c>
      <c r="B207" s="22" t="s">
        <v>341</v>
      </c>
      <c r="C207" s="23"/>
      <c r="D207" s="23"/>
      <c r="E207" s="23"/>
      <c r="F207" s="23"/>
      <c r="G207" s="125" t="s">
        <v>594</v>
      </c>
      <c r="H207" s="54">
        <v>9256</v>
      </c>
      <c r="I207" s="54">
        <v>1096</v>
      </c>
      <c r="J207" s="54">
        <v>0</v>
      </c>
      <c r="K207" s="54">
        <v>10352</v>
      </c>
      <c r="L207" s="55"/>
    </row>
    <row r="209" spans="1:12" x14ac:dyDescent="0.3">
      <c r="A209" s="121" t="s">
        <v>638</v>
      </c>
      <c r="B209" s="22" t="s">
        <v>341</v>
      </c>
      <c r="C209" s="23"/>
      <c r="D209" s="23"/>
      <c r="E209" s="122" t="s">
        <v>639</v>
      </c>
      <c r="F209" s="63"/>
      <c r="G209" s="63"/>
      <c r="H209" s="52">
        <v>217405</v>
      </c>
      <c r="I209" s="52">
        <v>44412.15</v>
      </c>
      <c r="J209" s="52">
        <v>19671.02</v>
      </c>
      <c r="K209" s="52">
        <v>242146.13</v>
      </c>
      <c r="L209" s="53">
        <f>I209-J209</f>
        <v>24741.13</v>
      </c>
    </row>
    <row r="210" spans="1:12" x14ac:dyDescent="0.3">
      <c r="A210" s="121" t="s">
        <v>640</v>
      </c>
      <c r="B210" s="22" t="s">
        <v>341</v>
      </c>
      <c r="C210" s="23"/>
      <c r="D210" s="23"/>
      <c r="E210" s="23"/>
      <c r="F210" s="122" t="s">
        <v>596</v>
      </c>
      <c r="G210" s="63"/>
      <c r="H210" s="52">
        <v>217405</v>
      </c>
      <c r="I210" s="52">
        <v>44412.15</v>
      </c>
      <c r="J210" s="52">
        <v>19671.02</v>
      </c>
      <c r="K210" s="52">
        <v>242146.13</v>
      </c>
      <c r="L210" s="53"/>
    </row>
    <row r="211" spans="1:12" x14ac:dyDescent="0.3">
      <c r="A211" s="124" t="s">
        <v>641</v>
      </c>
      <c r="B211" s="22" t="s">
        <v>341</v>
      </c>
      <c r="C211" s="23"/>
      <c r="D211" s="23"/>
      <c r="E211" s="23"/>
      <c r="F211" s="23"/>
      <c r="G211" s="125" t="s">
        <v>578</v>
      </c>
      <c r="H211" s="54">
        <v>85012.44</v>
      </c>
      <c r="I211" s="54">
        <v>9167.18</v>
      </c>
      <c r="J211" s="54">
        <v>0</v>
      </c>
      <c r="K211" s="54">
        <v>94179.62</v>
      </c>
      <c r="L211" s="55"/>
    </row>
    <row r="212" spans="1:12" x14ac:dyDescent="0.3">
      <c r="A212" s="124" t="s">
        <v>642</v>
      </c>
      <c r="B212" s="22" t="s">
        <v>341</v>
      </c>
      <c r="C212" s="23"/>
      <c r="D212" s="23"/>
      <c r="E212" s="23"/>
      <c r="F212" s="23"/>
      <c r="G212" s="125" t="s">
        <v>580</v>
      </c>
      <c r="H212" s="54">
        <v>12050.72</v>
      </c>
      <c r="I212" s="54">
        <v>15803.7</v>
      </c>
      <c r="J212" s="54">
        <v>14298.66</v>
      </c>
      <c r="K212" s="54">
        <v>13555.76</v>
      </c>
      <c r="L212" s="55"/>
    </row>
    <row r="213" spans="1:12" x14ac:dyDescent="0.3">
      <c r="A213" s="124" t="s">
        <v>643</v>
      </c>
      <c r="B213" s="22" t="s">
        <v>341</v>
      </c>
      <c r="C213" s="23"/>
      <c r="D213" s="23"/>
      <c r="E213" s="23"/>
      <c r="F213" s="23"/>
      <c r="G213" s="125" t="s">
        <v>582</v>
      </c>
      <c r="H213" s="54">
        <v>8635.15</v>
      </c>
      <c r="I213" s="54">
        <v>7153.19</v>
      </c>
      <c r="J213" s="54">
        <v>4753.91</v>
      </c>
      <c r="K213" s="54">
        <v>11034.43</v>
      </c>
      <c r="L213" s="55"/>
    </row>
    <row r="214" spans="1:12" x14ac:dyDescent="0.3">
      <c r="A214" s="124" t="s">
        <v>644</v>
      </c>
      <c r="B214" s="22" t="s">
        <v>341</v>
      </c>
      <c r="C214" s="23"/>
      <c r="D214" s="23"/>
      <c r="E214" s="23"/>
      <c r="F214" s="23"/>
      <c r="G214" s="125" t="s">
        <v>611</v>
      </c>
      <c r="H214" s="54">
        <v>11059.43</v>
      </c>
      <c r="I214" s="54">
        <v>0</v>
      </c>
      <c r="J214" s="54">
        <v>0</v>
      </c>
      <c r="K214" s="54">
        <v>11059.43</v>
      </c>
      <c r="L214" s="55"/>
    </row>
    <row r="215" spans="1:12" x14ac:dyDescent="0.3">
      <c r="A215" s="124" t="s">
        <v>645</v>
      </c>
      <c r="B215" s="22" t="s">
        <v>341</v>
      </c>
      <c r="C215" s="23"/>
      <c r="D215" s="23"/>
      <c r="E215" s="23"/>
      <c r="F215" s="23"/>
      <c r="G215" s="125" t="s">
        <v>623</v>
      </c>
      <c r="H215" s="54">
        <v>0</v>
      </c>
      <c r="I215" s="54">
        <v>239.84</v>
      </c>
      <c r="J215" s="54">
        <v>0</v>
      </c>
      <c r="K215" s="54">
        <v>239.84</v>
      </c>
      <c r="L215" s="55"/>
    </row>
    <row r="216" spans="1:12" x14ac:dyDescent="0.3">
      <c r="A216" s="124" t="s">
        <v>646</v>
      </c>
      <c r="B216" s="22" t="s">
        <v>341</v>
      </c>
      <c r="C216" s="23"/>
      <c r="D216" s="23"/>
      <c r="E216" s="23"/>
      <c r="F216" s="23"/>
      <c r="G216" s="125" t="s">
        <v>584</v>
      </c>
      <c r="H216" s="54">
        <v>23424.560000000001</v>
      </c>
      <c r="I216" s="54">
        <v>4409.18</v>
      </c>
      <c r="J216" s="54">
        <v>0</v>
      </c>
      <c r="K216" s="54">
        <v>27833.74</v>
      </c>
      <c r="L216" s="55"/>
    </row>
    <row r="217" spans="1:12" x14ac:dyDescent="0.3">
      <c r="A217" s="124" t="s">
        <v>647</v>
      </c>
      <c r="B217" s="22" t="s">
        <v>341</v>
      </c>
      <c r="C217" s="23"/>
      <c r="D217" s="23"/>
      <c r="E217" s="23"/>
      <c r="F217" s="23"/>
      <c r="G217" s="125" t="s">
        <v>586</v>
      </c>
      <c r="H217" s="54">
        <v>13027.04</v>
      </c>
      <c r="I217" s="54">
        <v>1016.74</v>
      </c>
      <c r="J217" s="54">
        <v>0</v>
      </c>
      <c r="K217" s="54">
        <v>14043.78</v>
      </c>
      <c r="L217" s="55"/>
    </row>
    <row r="218" spans="1:12" x14ac:dyDescent="0.3">
      <c r="A218" s="124" t="s">
        <v>648</v>
      </c>
      <c r="B218" s="22" t="s">
        <v>341</v>
      </c>
      <c r="C218" s="23"/>
      <c r="D218" s="23"/>
      <c r="E218" s="23"/>
      <c r="F218" s="23"/>
      <c r="G218" s="125" t="s">
        <v>588</v>
      </c>
      <c r="H218" s="54">
        <v>849.02</v>
      </c>
      <c r="I218" s="54">
        <v>165.52</v>
      </c>
      <c r="J218" s="54">
        <v>0</v>
      </c>
      <c r="K218" s="54">
        <v>1014.54</v>
      </c>
      <c r="L218" s="55"/>
    </row>
    <row r="219" spans="1:12" x14ac:dyDescent="0.3">
      <c r="A219" s="124" t="s">
        <v>649</v>
      </c>
      <c r="B219" s="22" t="s">
        <v>341</v>
      </c>
      <c r="C219" s="23"/>
      <c r="D219" s="23"/>
      <c r="E219" s="23"/>
      <c r="F219" s="23"/>
      <c r="G219" s="125" t="s">
        <v>616</v>
      </c>
      <c r="H219" s="54">
        <v>20058.490000000002</v>
      </c>
      <c r="I219" s="54">
        <v>2124.36</v>
      </c>
      <c r="J219" s="54">
        <v>468.45</v>
      </c>
      <c r="K219" s="54">
        <v>21714.400000000001</v>
      </c>
      <c r="L219" s="55"/>
    </row>
    <row r="220" spans="1:12" x14ac:dyDescent="0.3">
      <c r="A220" s="124" t="s">
        <v>650</v>
      </c>
      <c r="B220" s="22" t="s">
        <v>341</v>
      </c>
      <c r="C220" s="23"/>
      <c r="D220" s="23"/>
      <c r="E220" s="23"/>
      <c r="F220" s="23"/>
      <c r="G220" s="125" t="s">
        <v>590</v>
      </c>
      <c r="H220" s="54">
        <v>1166.72</v>
      </c>
      <c r="I220" s="54">
        <v>102.49</v>
      </c>
      <c r="J220" s="54">
        <v>0</v>
      </c>
      <c r="K220" s="54">
        <v>1269.21</v>
      </c>
      <c r="L220" s="55"/>
    </row>
    <row r="221" spans="1:12" x14ac:dyDescent="0.3">
      <c r="A221" s="124" t="s">
        <v>651</v>
      </c>
      <c r="B221" s="22" t="s">
        <v>341</v>
      </c>
      <c r="C221" s="23"/>
      <c r="D221" s="23"/>
      <c r="E221" s="23"/>
      <c r="F221" s="23"/>
      <c r="G221" s="125" t="s">
        <v>592</v>
      </c>
      <c r="H221" s="54">
        <v>35043.839999999997</v>
      </c>
      <c r="I221" s="54">
        <v>3025</v>
      </c>
      <c r="J221" s="54">
        <v>0</v>
      </c>
      <c r="K221" s="54">
        <v>38068.839999999997</v>
      </c>
      <c r="L221" s="55"/>
    </row>
    <row r="222" spans="1:12" x14ac:dyDescent="0.3">
      <c r="A222" s="124" t="s">
        <v>652</v>
      </c>
      <c r="B222" s="22" t="s">
        <v>341</v>
      </c>
      <c r="C222" s="23"/>
      <c r="D222" s="23"/>
      <c r="E222" s="23"/>
      <c r="F222" s="23"/>
      <c r="G222" s="125" t="s">
        <v>620</v>
      </c>
      <c r="H222" s="54">
        <v>7077.59</v>
      </c>
      <c r="I222" s="54">
        <v>1204.95</v>
      </c>
      <c r="J222" s="54">
        <v>150</v>
      </c>
      <c r="K222" s="54">
        <v>8132.54</v>
      </c>
      <c r="L222" s="55"/>
    </row>
    <row r="223" spans="1:12" x14ac:dyDescent="0.3">
      <c r="A223" s="127" t="s">
        <v>341</v>
      </c>
      <c r="B223" s="22" t="s">
        <v>341</v>
      </c>
      <c r="C223" s="23"/>
      <c r="D223" s="23"/>
      <c r="E223" s="23"/>
      <c r="F223" s="23"/>
      <c r="G223" s="128" t="s">
        <v>341</v>
      </c>
      <c r="H223" s="53"/>
      <c r="I223" s="53"/>
      <c r="J223" s="53"/>
      <c r="K223" s="53"/>
      <c r="L223" s="53"/>
    </row>
    <row r="224" spans="1:12" x14ac:dyDescent="0.3">
      <c r="A224" s="121" t="s">
        <v>653</v>
      </c>
      <c r="B224" s="22" t="s">
        <v>341</v>
      </c>
      <c r="C224" s="23"/>
      <c r="D224" s="122" t="s">
        <v>654</v>
      </c>
      <c r="E224" s="63"/>
      <c r="F224" s="63"/>
      <c r="G224" s="63"/>
      <c r="H224" s="52">
        <v>3458739.97</v>
      </c>
      <c r="I224" s="52">
        <v>580569.38</v>
      </c>
      <c r="J224" s="52">
        <v>0.01</v>
      </c>
      <c r="K224" s="52">
        <v>4039309.34</v>
      </c>
      <c r="L224" s="53">
        <f>I224-J224</f>
        <v>580569.37</v>
      </c>
    </row>
    <row r="225" spans="1:12" x14ac:dyDescent="0.3">
      <c r="A225" s="121" t="s">
        <v>655</v>
      </c>
      <c r="B225" s="22" t="s">
        <v>341</v>
      </c>
      <c r="C225" s="23"/>
      <c r="D225" s="23"/>
      <c r="E225" s="122" t="s">
        <v>654</v>
      </c>
      <c r="F225" s="63"/>
      <c r="G225" s="63"/>
      <c r="H225" s="52">
        <v>3458739.97</v>
      </c>
      <c r="I225" s="52">
        <v>580569.38</v>
      </c>
      <c r="J225" s="52">
        <v>0.01</v>
      </c>
      <c r="K225" s="52">
        <v>4039309.34</v>
      </c>
      <c r="L225" s="53"/>
    </row>
    <row r="226" spans="1:12" x14ac:dyDescent="0.3">
      <c r="A226" s="121" t="s">
        <v>656</v>
      </c>
      <c r="B226" s="22" t="s">
        <v>341</v>
      </c>
      <c r="C226" s="23"/>
      <c r="D226" s="23"/>
      <c r="E226" s="23"/>
      <c r="F226" s="122" t="s">
        <v>654</v>
      </c>
      <c r="G226" s="63"/>
      <c r="H226" s="52">
        <v>3458739.97</v>
      </c>
      <c r="I226" s="52">
        <v>580569.38</v>
      </c>
      <c r="J226" s="52">
        <v>0.01</v>
      </c>
      <c r="K226" s="52">
        <v>4039309.34</v>
      </c>
      <c r="L226" s="53"/>
    </row>
    <row r="227" spans="1:12" x14ac:dyDescent="0.3">
      <c r="A227" s="124" t="s">
        <v>657</v>
      </c>
      <c r="B227" s="22" t="s">
        <v>341</v>
      </c>
      <c r="C227" s="23"/>
      <c r="D227" s="23"/>
      <c r="E227" s="23"/>
      <c r="F227" s="23"/>
      <c r="G227" s="125" t="s">
        <v>658</v>
      </c>
      <c r="H227" s="54">
        <v>101767.53</v>
      </c>
      <c r="I227" s="54">
        <v>20378.22</v>
      </c>
      <c r="J227" s="54">
        <v>0</v>
      </c>
      <c r="K227" s="54">
        <v>122145.75</v>
      </c>
      <c r="L227" s="53">
        <f t="shared" ref="L227:L235" si="0">I227-J227</f>
        <v>20378.22</v>
      </c>
    </row>
    <row r="228" spans="1:12" x14ac:dyDescent="0.3">
      <c r="A228" s="124" t="s">
        <v>659</v>
      </c>
      <c r="B228" s="22" t="s">
        <v>341</v>
      </c>
      <c r="C228" s="23"/>
      <c r="D228" s="23"/>
      <c r="E228" s="23"/>
      <c r="F228" s="23"/>
      <c r="G228" s="125" t="s">
        <v>660</v>
      </c>
      <c r="H228" s="54">
        <v>46011</v>
      </c>
      <c r="I228" s="54">
        <v>12201</v>
      </c>
      <c r="J228" s="54">
        <v>0</v>
      </c>
      <c r="K228" s="54">
        <v>58212</v>
      </c>
      <c r="L228" s="53">
        <f t="shared" si="0"/>
        <v>12201</v>
      </c>
    </row>
    <row r="229" spans="1:12" x14ac:dyDescent="0.3">
      <c r="A229" s="124" t="s">
        <v>661</v>
      </c>
      <c r="B229" s="22" t="s">
        <v>341</v>
      </c>
      <c r="C229" s="23"/>
      <c r="D229" s="23"/>
      <c r="E229" s="23"/>
      <c r="F229" s="23"/>
      <c r="G229" s="125" t="s">
        <v>662</v>
      </c>
      <c r="H229" s="54">
        <v>94119.84</v>
      </c>
      <c r="I229" s="54">
        <v>8904.92</v>
      </c>
      <c r="J229" s="54">
        <v>0.01</v>
      </c>
      <c r="K229" s="54">
        <v>103024.75</v>
      </c>
      <c r="L229" s="53">
        <f t="shared" si="0"/>
        <v>8904.91</v>
      </c>
    </row>
    <row r="230" spans="1:12" x14ac:dyDescent="0.3">
      <c r="A230" s="124" t="s">
        <v>663</v>
      </c>
      <c r="B230" s="22" t="s">
        <v>341</v>
      </c>
      <c r="C230" s="23"/>
      <c r="D230" s="23"/>
      <c r="E230" s="23"/>
      <c r="F230" s="23"/>
      <c r="G230" s="125" t="s">
        <v>664</v>
      </c>
      <c r="H230" s="54">
        <v>32553.01</v>
      </c>
      <c r="I230" s="54">
        <v>3380.02</v>
      </c>
      <c r="J230" s="54">
        <v>0</v>
      </c>
      <c r="K230" s="54">
        <v>35933.03</v>
      </c>
      <c r="L230" s="53">
        <f t="shared" si="0"/>
        <v>3380.02</v>
      </c>
    </row>
    <row r="231" spans="1:12" x14ac:dyDescent="0.3">
      <c r="A231" s="124" t="s">
        <v>665</v>
      </c>
      <c r="B231" s="22" t="s">
        <v>341</v>
      </c>
      <c r="C231" s="23"/>
      <c r="D231" s="23"/>
      <c r="E231" s="23"/>
      <c r="F231" s="23"/>
      <c r="G231" s="125" t="s">
        <v>666</v>
      </c>
      <c r="H231" s="54">
        <v>1122613.69</v>
      </c>
      <c r="I231" s="54">
        <v>144513.31</v>
      </c>
      <c r="J231" s="54">
        <v>0</v>
      </c>
      <c r="K231" s="54">
        <v>1267127</v>
      </c>
      <c r="L231" s="53">
        <f t="shared" si="0"/>
        <v>144513.31</v>
      </c>
    </row>
    <row r="232" spans="1:12" x14ac:dyDescent="0.3">
      <c r="A232" s="124" t="s">
        <v>667</v>
      </c>
      <c r="B232" s="22" t="s">
        <v>341</v>
      </c>
      <c r="C232" s="23"/>
      <c r="D232" s="23"/>
      <c r="E232" s="23"/>
      <c r="F232" s="23"/>
      <c r="G232" s="125" t="s">
        <v>668</v>
      </c>
      <c r="H232" s="54">
        <v>76816.77</v>
      </c>
      <c r="I232" s="54">
        <v>13120.5</v>
      </c>
      <c r="J232" s="54">
        <v>0</v>
      </c>
      <c r="K232" s="54">
        <v>89937.27</v>
      </c>
      <c r="L232" s="53">
        <f t="shared" si="0"/>
        <v>13120.5</v>
      </c>
    </row>
    <row r="233" spans="1:12" x14ac:dyDescent="0.3">
      <c r="A233" s="124" t="s">
        <v>669</v>
      </c>
      <c r="B233" s="22" t="s">
        <v>341</v>
      </c>
      <c r="C233" s="23"/>
      <c r="D233" s="23"/>
      <c r="E233" s="23"/>
      <c r="F233" s="23"/>
      <c r="G233" s="125" t="s">
        <v>670</v>
      </c>
      <c r="H233" s="54">
        <v>1792427.22</v>
      </c>
      <c r="I233" s="54">
        <v>340541.97</v>
      </c>
      <c r="J233" s="54">
        <v>0</v>
      </c>
      <c r="K233" s="54">
        <v>2132969.19</v>
      </c>
      <c r="L233" s="53">
        <f t="shared" si="0"/>
        <v>340541.97</v>
      </c>
    </row>
    <row r="234" spans="1:12" x14ac:dyDescent="0.3">
      <c r="A234" s="124" t="s">
        <v>671</v>
      </c>
      <c r="B234" s="22" t="s">
        <v>341</v>
      </c>
      <c r="C234" s="23"/>
      <c r="D234" s="23"/>
      <c r="E234" s="23"/>
      <c r="F234" s="23"/>
      <c r="G234" s="125" t="s">
        <v>672</v>
      </c>
      <c r="H234" s="54">
        <v>39944.58</v>
      </c>
      <c r="I234" s="54">
        <v>8253</v>
      </c>
      <c r="J234" s="54">
        <v>0</v>
      </c>
      <c r="K234" s="54">
        <v>48197.58</v>
      </c>
      <c r="L234" s="53">
        <f t="shared" si="0"/>
        <v>8253</v>
      </c>
    </row>
    <row r="235" spans="1:12" x14ac:dyDescent="0.3">
      <c r="A235" s="124" t="s">
        <v>673</v>
      </c>
      <c r="B235" s="22" t="s">
        <v>341</v>
      </c>
      <c r="C235" s="23"/>
      <c r="D235" s="23"/>
      <c r="E235" s="23"/>
      <c r="F235" s="23"/>
      <c r="G235" s="125" t="s">
        <v>674</v>
      </c>
      <c r="H235" s="54">
        <v>152486.32999999999</v>
      </c>
      <c r="I235" s="54">
        <v>29276.44</v>
      </c>
      <c r="J235" s="54">
        <v>0</v>
      </c>
      <c r="K235" s="54">
        <v>181762.77</v>
      </c>
      <c r="L235" s="53">
        <f t="shared" si="0"/>
        <v>29276.44</v>
      </c>
    </row>
    <row r="236" spans="1:12" x14ac:dyDescent="0.3">
      <c r="A236" s="127" t="s">
        <v>341</v>
      </c>
      <c r="B236" s="22" t="s">
        <v>341</v>
      </c>
      <c r="C236" s="23"/>
      <c r="D236" s="23"/>
      <c r="E236" s="23"/>
      <c r="F236" s="23"/>
      <c r="G236" s="128" t="s">
        <v>341</v>
      </c>
      <c r="H236" s="53"/>
      <c r="I236" s="53"/>
      <c r="J236" s="53"/>
      <c r="K236" s="53"/>
      <c r="L236" s="53"/>
    </row>
    <row r="237" spans="1:12" x14ac:dyDescent="0.3">
      <c r="A237" s="121" t="s">
        <v>675</v>
      </c>
      <c r="B237" s="21" t="s">
        <v>341</v>
      </c>
      <c r="C237" s="122" t="s">
        <v>676</v>
      </c>
      <c r="D237" s="63"/>
      <c r="E237" s="63"/>
      <c r="F237" s="63"/>
      <c r="G237" s="63"/>
      <c r="H237" s="52">
        <v>1224874.77</v>
      </c>
      <c r="I237" s="52">
        <v>167913.86</v>
      </c>
      <c r="J237" s="52">
        <v>0</v>
      </c>
      <c r="K237" s="52">
        <v>1392788.63</v>
      </c>
      <c r="L237" s="53">
        <f>I237-J237</f>
        <v>167913.86</v>
      </c>
    </row>
    <row r="238" spans="1:12" x14ac:dyDescent="0.3">
      <c r="A238" s="121" t="s">
        <v>677</v>
      </c>
      <c r="B238" s="22" t="s">
        <v>341</v>
      </c>
      <c r="C238" s="23"/>
      <c r="D238" s="122" t="s">
        <v>676</v>
      </c>
      <c r="E238" s="63"/>
      <c r="F238" s="63"/>
      <c r="G238" s="63"/>
      <c r="H238" s="52">
        <v>1224874.77</v>
      </c>
      <c r="I238" s="52">
        <v>167913.86</v>
      </c>
      <c r="J238" s="52">
        <v>0</v>
      </c>
      <c r="K238" s="52">
        <v>1392788.63</v>
      </c>
      <c r="L238" s="53"/>
    </row>
    <row r="239" spans="1:12" x14ac:dyDescent="0.3">
      <c r="A239" s="121" t="s">
        <v>678</v>
      </c>
      <c r="B239" s="22" t="s">
        <v>341</v>
      </c>
      <c r="C239" s="23"/>
      <c r="D239" s="23"/>
      <c r="E239" s="122" t="s">
        <v>676</v>
      </c>
      <c r="F239" s="63"/>
      <c r="G239" s="63"/>
      <c r="H239" s="52">
        <v>1224874.77</v>
      </c>
      <c r="I239" s="52">
        <v>167913.86</v>
      </c>
      <c r="J239" s="52">
        <v>0</v>
      </c>
      <c r="K239" s="52">
        <v>1392788.63</v>
      </c>
      <c r="L239" s="53"/>
    </row>
    <row r="240" spans="1:12" x14ac:dyDescent="0.3">
      <c r="A240" s="121" t="s">
        <v>679</v>
      </c>
      <c r="B240" s="22" t="s">
        <v>341</v>
      </c>
      <c r="C240" s="23"/>
      <c r="D240" s="23"/>
      <c r="E240" s="23"/>
      <c r="F240" s="122" t="s">
        <v>680</v>
      </c>
      <c r="G240" s="63"/>
      <c r="H240" s="52">
        <v>137079.21</v>
      </c>
      <c r="I240" s="52">
        <v>32225.62</v>
      </c>
      <c r="J240" s="52">
        <v>0</v>
      </c>
      <c r="K240" s="52">
        <v>169304.83</v>
      </c>
      <c r="L240" s="53">
        <f>I240-J240</f>
        <v>32225.62</v>
      </c>
    </row>
    <row r="241" spans="1:12" x14ac:dyDescent="0.3">
      <c r="A241" s="124" t="s">
        <v>681</v>
      </c>
      <c r="B241" s="22" t="s">
        <v>341</v>
      </c>
      <c r="C241" s="23"/>
      <c r="D241" s="23"/>
      <c r="E241" s="23"/>
      <c r="F241" s="23"/>
      <c r="G241" s="125" t="s">
        <v>682</v>
      </c>
      <c r="H241" s="54">
        <v>137079.21</v>
      </c>
      <c r="I241" s="54">
        <v>32225.62</v>
      </c>
      <c r="J241" s="54">
        <v>0</v>
      </c>
      <c r="K241" s="54">
        <v>169304.83</v>
      </c>
      <c r="L241" s="55"/>
    </row>
    <row r="242" spans="1:12" x14ac:dyDescent="0.3">
      <c r="A242" s="127" t="s">
        <v>341</v>
      </c>
      <c r="B242" s="22" t="s">
        <v>341</v>
      </c>
      <c r="C242" s="23"/>
      <c r="D242" s="23"/>
      <c r="E242" s="23"/>
      <c r="F242" s="23"/>
      <c r="G242" s="128" t="s">
        <v>341</v>
      </c>
      <c r="H242" s="53"/>
      <c r="I242" s="53"/>
      <c r="J242" s="53"/>
      <c r="K242" s="53"/>
      <c r="L242" s="53"/>
    </row>
    <row r="243" spans="1:12" x14ac:dyDescent="0.3">
      <c r="A243" s="121" t="s">
        <v>683</v>
      </c>
      <c r="B243" s="22" t="s">
        <v>341</v>
      </c>
      <c r="C243" s="23"/>
      <c r="D243" s="23"/>
      <c r="E243" s="23"/>
      <c r="F243" s="122" t="s">
        <v>684</v>
      </c>
      <c r="G243" s="63"/>
      <c r="H243" s="52">
        <v>618824.54</v>
      </c>
      <c r="I243" s="52">
        <v>77446.320000000007</v>
      </c>
      <c r="J243" s="52">
        <v>0</v>
      </c>
      <c r="K243" s="52">
        <v>696270.86</v>
      </c>
      <c r="L243" s="53">
        <f>I243-J243</f>
        <v>77446.320000000007</v>
      </c>
    </row>
    <row r="244" spans="1:12" x14ac:dyDescent="0.3">
      <c r="A244" s="124" t="s">
        <v>685</v>
      </c>
      <c r="B244" s="22" t="s">
        <v>341</v>
      </c>
      <c r="C244" s="23"/>
      <c r="D244" s="23"/>
      <c r="E244" s="23"/>
      <c r="F244" s="23"/>
      <c r="G244" s="125" t="s">
        <v>686</v>
      </c>
      <c r="H244" s="54">
        <v>227141.18</v>
      </c>
      <c r="I244" s="54">
        <v>19667.43</v>
      </c>
      <c r="J244" s="54">
        <v>0</v>
      </c>
      <c r="K244" s="54">
        <v>246808.61</v>
      </c>
      <c r="L244" s="53">
        <f t="shared" ref="L244:L247" si="1">I244-J244</f>
        <v>19667.43</v>
      </c>
    </row>
    <row r="245" spans="1:12" x14ac:dyDescent="0.3">
      <c r="A245" s="124" t="s">
        <v>687</v>
      </c>
      <c r="B245" s="22" t="s">
        <v>341</v>
      </c>
      <c r="C245" s="23"/>
      <c r="D245" s="23"/>
      <c r="E245" s="23"/>
      <c r="F245" s="23"/>
      <c r="G245" s="125" t="s">
        <v>688</v>
      </c>
      <c r="H245" s="54">
        <v>246612.52</v>
      </c>
      <c r="I245" s="54">
        <v>35125.160000000003</v>
      </c>
      <c r="J245" s="54">
        <v>0</v>
      </c>
      <c r="K245" s="54">
        <v>281737.68</v>
      </c>
      <c r="L245" s="53">
        <f t="shared" si="1"/>
        <v>35125.160000000003</v>
      </c>
    </row>
    <row r="246" spans="1:12" x14ac:dyDescent="0.3">
      <c r="A246" s="124" t="s">
        <v>689</v>
      </c>
      <c r="B246" s="22" t="s">
        <v>341</v>
      </c>
      <c r="C246" s="23"/>
      <c r="D246" s="23"/>
      <c r="E246" s="23"/>
      <c r="F246" s="23"/>
      <c r="G246" s="125" t="s">
        <v>690</v>
      </c>
      <c r="H246" s="54">
        <v>74011.34</v>
      </c>
      <c r="I246" s="54">
        <v>14655.86</v>
      </c>
      <c r="J246" s="54">
        <v>0</v>
      </c>
      <c r="K246" s="54">
        <v>88667.199999999997</v>
      </c>
      <c r="L246" s="53">
        <f t="shared" si="1"/>
        <v>14655.86</v>
      </c>
    </row>
    <row r="247" spans="1:12" x14ac:dyDescent="0.3">
      <c r="A247" s="124" t="s">
        <v>691</v>
      </c>
      <c r="B247" s="22" t="s">
        <v>341</v>
      </c>
      <c r="C247" s="23"/>
      <c r="D247" s="23"/>
      <c r="E247" s="23"/>
      <c r="F247" s="23"/>
      <c r="G247" s="125" t="s">
        <v>692</v>
      </c>
      <c r="H247" s="54">
        <v>71059.5</v>
      </c>
      <c r="I247" s="54">
        <v>7997.87</v>
      </c>
      <c r="J247" s="54">
        <v>0</v>
      </c>
      <c r="K247" s="54">
        <v>79057.37</v>
      </c>
      <c r="L247" s="53">
        <f t="shared" si="1"/>
        <v>7997.87</v>
      </c>
    </row>
    <row r="248" spans="1:12" x14ac:dyDescent="0.3">
      <c r="A248" s="127" t="s">
        <v>341</v>
      </c>
      <c r="B248" s="22" t="s">
        <v>341</v>
      </c>
      <c r="C248" s="23"/>
      <c r="D248" s="23"/>
      <c r="E248" s="23"/>
      <c r="F248" s="23"/>
      <c r="G248" s="128" t="s">
        <v>341</v>
      </c>
      <c r="H248" s="53"/>
      <c r="I248" s="53"/>
      <c r="J248" s="53"/>
      <c r="K248" s="53"/>
      <c r="L248" s="53"/>
    </row>
    <row r="249" spans="1:12" x14ac:dyDescent="0.3">
      <c r="A249" s="121" t="s">
        <v>693</v>
      </c>
      <c r="B249" s="22" t="s">
        <v>341</v>
      </c>
      <c r="C249" s="23"/>
      <c r="D249" s="23"/>
      <c r="E249" s="23"/>
      <c r="F249" s="122" t="s">
        <v>694</v>
      </c>
      <c r="G249" s="63"/>
      <c r="H249" s="52">
        <v>13965.2</v>
      </c>
      <c r="I249" s="52">
        <v>0</v>
      </c>
      <c r="J249" s="52">
        <v>0</v>
      </c>
      <c r="K249" s="52">
        <v>13965.2</v>
      </c>
      <c r="L249" s="53">
        <f>I249-J249</f>
        <v>0</v>
      </c>
    </row>
    <row r="250" spans="1:12" x14ac:dyDescent="0.3">
      <c r="A250" s="124" t="s">
        <v>695</v>
      </c>
      <c r="B250" s="22" t="s">
        <v>341</v>
      </c>
      <c r="C250" s="23"/>
      <c r="D250" s="23"/>
      <c r="E250" s="23"/>
      <c r="F250" s="23"/>
      <c r="G250" s="125" t="s">
        <v>696</v>
      </c>
      <c r="H250" s="54">
        <v>1266.2</v>
      </c>
      <c r="I250" s="54">
        <v>0</v>
      </c>
      <c r="J250" s="54">
        <v>0</v>
      </c>
      <c r="K250" s="54">
        <v>1266.2</v>
      </c>
      <c r="L250" s="55"/>
    </row>
    <row r="251" spans="1:12" x14ac:dyDescent="0.3">
      <c r="A251" s="124" t="s">
        <v>697</v>
      </c>
      <c r="B251" s="22" t="s">
        <v>341</v>
      </c>
      <c r="C251" s="23"/>
      <c r="D251" s="23"/>
      <c r="E251" s="23"/>
      <c r="F251" s="23"/>
      <c r="G251" s="125" t="s">
        <v>698</v>
      </c>
      <c r="H251" s="54">
        <v>12699</v>
      </c>
      <c r="I251" s="54">
        <v>0</v>
      </c>
      <c r="J251" s="54">
        <v>0</v>
      </c>
      <c r="K251" s="54">
        <v>12699</v>
      </c>
      <c r="L251" s="55"/>
    </row>
    <row r="252" spans="1:12" x14ac:dyDescent="0.3">
      <c r="A252" s="127" t="s">
        <v>341</v>
      </c>
      <c r="B252" s="22" t="s">
        <v>341</v>
      </c>
      <c r="C252" s="23"/>
      <c r="D252" s="23"/>
      <c r="E252" s="23"/>
      <c r="F252" s="23"/>
      <c r="G252" s="128" t="s">
        <v>341</v>
      </c>
      <c r="H252" s="53"/>
      <c r="I252" s="53"/>
      <c r="J252" s="53"/>
      <c r="K252" s="53"/>
      <c r="L252" s="53"/>
    </row>
    <row r="253" spans="1:12" x14ac:dyDescent="0.3">
      <c r="A253" s="121" t="s">
        <v>699</v>
      </c>
      <c r="B253" s="22" t="s">
        <v>341</v>
      </c>
      <c r="C253" s="23"/>
      <c r="D253" s="23"/>
      <c r="E253" s="23"/>
      <c r="F253" s="122" t="s">
        <v>700</v>
      </c>
      <c r="G253" s="63"/>
      <c r="H253" s="52">
        <v>191180.1</v>
      </c>
      <c r="I253" s="52">
        <v>6884.67</v>
      </c>
      <c r="J253" s="52">
        <v>0</v>
      </c>
      <c r="K253" s="52">
        <v>198064.77</v>
      </c>
      <c r="L253" s="53">
        <f>I253-J253</f>
        <v>6884.67</v>
      </c>
    </row>
    <row r="254" spans="1:12" x14ac:dyDescent="0.3">
      <c r="A254" s="124" t="s">
        <v>701</v>
      </c>
      <c r="B254" s="22" t="s">
        <v>341</v>
      </c>
      <c r="C254" s="23"/>
      <c r="D254" s="23"/>
      <c r="E254" s="23"/>
      <c r="F254" s="23"/>
      <c r="G254" s="125" t="s">
        <v>702</v>
      </c>
      <c r="H254" s="54">
        <v>126520.65</v>
      </c>
      <c r="I254" s="54">
        <v>2827.92</v>
      </c>
      <c r="J254" s="54">
        <v>0</v>
      </c>
      <c r="K254" s="54">
        <v>129348.57</v>
      </c>
      <c r="L254" s="55"/>
    </row>
    <row r="255" spans="1:12" x14ac:dyDescent="0.3">
      <c r="A255" s="124" t="s">
        <v>703</v>
      </c>
      <c r="B255" s="22" t="s">
        <v>341</v>
      </c>
      <c r="C255" s="23"/>
      <c r="D255" s="23"/>
      <c r="E255" s="23"/>
      <c r="F255" s="23"/>
      <c r="G255" s="125" t="s">
        <v>704</v>
      </c>
      <c r="H255" s="54">
        <v>10400.129999999999</v>
      </c>
      <c r="I255" s="54">
        <v>635</v>
      </c>
      <c r="J255" s="54">
        <v>0</v>
      </c>
      <c r="K255" s="54">
        <v>11035.13</v>
      </c>
      <c r="L255" s="55"/>
    </row>
    <row r="256" spans="1:12" x14ac:dyDescent="0.3">
      <c r="A256" s="124" t="s">
        <v>705</v>
      </c>
      <c r="B256" s="22" t="s">
        <v>341</v>
      </c>
      <c r="C256" s="23"/>
      <c r="D256" s="23"/>
      <c r="E256" s="23"/>
      <c r="F256" s="23"/>
      <c r="G256" s="125" t="s">
        <v>706</v>
      </c>
      <c r="H256" s="54">
        <v>26691.62</v>
      </c>
      <c r="I256" s="54">
        <v>0</v>
      </c>
      <c r="J256" s="54">
        <v>0</v>
      </c>
      <c r="K256" s="54">
        <v>26691.62</v>
      </c>
      <c r="L256" s="55"/>
    </row>
    <row r="257" spans="1:12" x14ac:dyDescent="0.3">
      <c r="A257" s="124" t="s">
        <v>707</v>
      </c>
      <c r="B257" s="22" t="s">
        <v>341</v>
      </c>
      <c r="C257" s="23"/>
      <c r="D257" s="23"/>
      <c r="E257" s="23"/>
      <c r="F257" s="23"/>
      <c r="G257" s="125" t="s">
        <v>708</v>
      </c>
      <c r="H257" s="54">
        <v>409.5</v>
      </c>
      <c r="I257" s="54">
        <v>0</v>
      </c>
      <c r="J257" s="54">
        <v>0</v>
      </c>
      <c r="K257" s="54">
        <v>409.5</v>
      </c>
      <c r="L257" s="55"/>
    </row>
    <row r="258" spans="1:12" x14ac:dyDescent="0.3">
      <c r="A258" s="124" t="s">
        <v>709</v>
      </c>
      <c r="B258" s="22" t="s">
        <v>341</v>
      </c>
      <c r="C258" s="23"/>
      <c r="D258" s="23"/>
      <c r="E258" s="23"/>
      <c r="F258" s="23"/>
      <c r="G258" s="125" t="s">
        <v>710</v>
      </c>
      <c r="H258" s="54">
        <v>18951.72</v>
      </c>
      <c r="I258" s="54">
        <v>3421.75</v>
      </c>
      <c r="J258" s="54">
        <v>0</v>
      </c>
      <c r="K258" s="54">
        <v>22373.47</v>
      </c>
      <c r="L258" s="55"/>
    </row>
    <row r="259" spans="1:12" x14ac:dyDescent="0.3">
      <c r="A259" s="124" t="s">
        <v>711</v>
      </c>
      <c r="B259" s="22" t="s">
        <v>341</v>
      </c>
      <c r="C259" s="23"/>
      <c r="D259" s="23"/>
      <c r="E259" s="23"/>
      <c r="F259" s="23"/>
      <c r="G259" s="125" t="s">
        <v>672</v>
      </c>
      <c r="H259" s="54">
        <v>8206.48</v>
      </c>
      <c r="I259" s="54">
        <v>0</v>
      </c>
      <c r="J259" s="54">
        <v>0</v>
      </c>
      <c r="K259" s="54">
        <v>8206.48</v>
      </c>
      <c r="L259" s="55"/>
    </row>
    <row r="260" spans="1:12" x14ac:dyDescent="0.3">
      <c r="A260" s="127" t="s">
        <v>341</v>
      </c>
      <c r="B260" s="22" t="s">
        <v>341</v>
      </c>
      <c r="C260" s="23"/>
      <c r="D260" s="23"/>
      <c r="E260" s="23"/>
      <c r="F260" s="23"/>
      <c r="G260" s="128" t="s">
        <v>341</v>
      </c>
      <c r="H260" s="53"/>
      <c r="I260" s="53"/>
      <c r="J260" s="53"/>
      <c r="K260" s="53"/>
      <c r="L260" s="53"/>
    </row>
    <row r="261" spans="1:12" x14ac:dyDescent="0.3">
      <c r="A261" s="121" t="s">
        <v>712</v>
      </c>
      <c r="B261" s="22" t="s">
        <v>341</v>
      </c>
      <c r="C261" s="23"/>
      <c r="D261" s="23"/>
      <c r="E261" s="23"/>
      <c r="F261" s="122" t="s">
        <v>713</v>
      </c>
      <c r="G261" s="63"/>
      <c r="H261" s="52">
        <v>99306.02</v>
      </c>
      <c r="I261" s="52">
        <v>10442.9</v>
      </c>
      <c r="J261" s="52">
        <v>0</v>
      </c>
      <c r="K261" s="52">
        <v>109748.92</v>
      </c>
      <c r="L261" s="53">
        <f>I261-J261</f>
        <v>10442.9</v>
      </c>
    </row>
    <row r="262" spans="1:12" x14ac:dyDescent="0.3">
      <c r="A262" s="124" t="s">
        <v>714</v>
      </c>
      <c r="B262" s="22" t="s">
        <v>341</v>
      </c>
      <c r="C262" s="23"/>
      <c r="D262" s="23"/>
      <c r="E262" s="23"/>
      <c r="F262" s="23"/>
      <c r="G262" s="125" t="s">
        <v>531</v>
      </c>
      <c r="H262" s="54">
        <v>11630.22</v>
      </c>
      <c r="I262" s="54">
        <v>808.88</v>
      </c>
      <c r="J262" s="54">
        <v>0</v>
      </c>
      <c r="K262" s="54">
        <v>12439.1</v>
      </c>
      <c r="L262" s="55"/>
    </row>
    <row r="263" spans="1:12" x14ac:dyDescent="0.3">
      <c r="A263" s="124" t="s">
        <v>715</v>
      </c>
      <c r="B263" s="22" t="s">
        <v>341</v>
      </c>
      <c r="C263" s="23"/>
      <c r="D263" s="23"/>
      <c r="E263" s="23"/>
      <c r="F263" s="23"/>
      <c r="G263" s="125" t="s">
        <v>716</v>
      </c>
      <c r="H263" s="54">
        <v>19446.89</v>
      </c>
      <c r="I263" s="54">
        <v>4136.7</v>
      </c>
      <c r="J263" s="54">
        <v>0</v>
      </c>
      <c r="K263" s="54">
        <v>23583.59</v>
      </c>
      <c r="L263" s="55"/>
    </row>
    <row r="264" spans="1:12" x14ac:dyDescent="0.3">
      <c r="A264" s="124" t="s">
        <v>717</v>
      </c>
      <c r="B264" s="22" t="s">
        <v>341</v>
      </c>
      <c r="C264" s="23"/>
      <c r="D264" s="23"/>
      <c r="E264" s="23"/>
      <c r="F264" s="23"/>
      <c r="G264" s="125" t="s">
        <v>718</v>
      </c>
      <c r="H264" s="54">
        <v>68080.91</v>
      </c>
      <c r="I264" s="54">
        <v>5485.32</v>
      </c>
      <c r="J264" s="54">
        <v>0</v>
      </c>
      <c r="K264" s="54">
        <v>73566.23</v>
      </c>
      <c r="L264" s="55"/>
    </row>
    <row r="265" spans="1:12" x14ac:dyDescent="0.3">
      <c r="A265" s="124" t="s">
        <v>719</v>
      </c>
      <c r="B265" s="22" t="s">
        <v>341</v>
      </c>
      <c r="C265" s="23"/>
      <c r="D265" s="23"/>
      <c r="E265" s="23"/>
      <c r="F265" s="23"/>
      <c r="G265" s="125" t="s">
        <v>720</v>
      </c>
      <c r="H265" s="54">
        <v>148</v>
      </c>
      <c r="I265" s="54">
        <v>12</v>
      </c>
      <c r="J265" s="54">
        <v>0</v>
      </c>
      <c r="K265" s="54">
        <v>160</v>
      </c>
      <c r="L265" s="55"/>
    </row>
    <row r="266" spans="1:12" x14ac:dyDescent="0.3">
      <c r="A266" s="127" t="s">
        <v>341</v>
      </c>
      <c r="B266" s="22" t="s">
        <v>341</v>
      </c>
      <c r="C266" s="23"/>
      <c r="D266" s="23"/>
      <c r="E266" s="23"/>
      <c r="F266" s="23"/>
      <c r="G266" s="128" t="s">
        <v>341</v>
      </c>
      <c r="H266" s="53"/>
      <c r="I266" s="53"/>
      <c r="J266" s="53"/>
      <c r="K266" s="53"/>
      <c r="L266" s="53"/>
    </row>
    <row r="267" spans="1:12" x14ac:dyDescent="0.3">
      <c r="A267" s="121" t="s">
        <v>721</v>
      </c>
      <c r="B267" s="22" t="s">
        <v>341</v>
      </c>
      <c r="C267" s="23"/>
      <c r="D267" s="23"/>
      <c r="E267" s="23"/>
      <c r="F267" s="122" t="s">
        <v>722</v>
      </c>
      <c r="G267" s="63"/>
      <c r="H267" s="52">
        <v>134454.82</v>
      </c>
      <c r="I267" s="52">
        <v>18343.7</v>
      </c>
      <c r="J267" s="52">
        <v>0</v>
      </c>
      <c r="K267" s="52">
        <v>152798.51999999999</v>
      </c>
      <c r="L267" s="53">
        <f>I267-J267</f>
        <v>18343.7</v>
      </c>
    </row>
    <row r="268" spans="1:12" x14ac:dyDescent="0.3">
      <c r="A268" s="124" t="s">
        <v>723</v>
      </c>
      <c r="B268" s="22" t="s">
        <v>341</v>
      </c>
      <c r="C268" s="23"/>
      <c r="D268" s="23"/>
      <c r="E268" s="23"/>
      <c r="F268" s="23"/>
      <c r="G268" s="125" t="s">
        <v>724</v>
      </c>
      <c r="H268" s="54">
        <v>59.67</v>
      </c>
      <c r="I268" s="54">
        <v>50.45</v>
      </c>
      <c r="J268" s="54">
        <v>0</v>
      </c>
      <c r="K268" s="54">
        <v>110.12</v>
      </c>
      <c r="L268" s="55"/>
    </row>
    <row r="269" spans="1:12" x14ac:dyDescent="0.3">
      <c r="A269" s="124" t="s">
        <v>725</v>
      </c>
      <c r="B269" s="22" t="s">
        <v>341</v>
      </c>
      <c r="C269" s="23"/>
      <c r="D269" s="23"/>
      <c r="E269" s="23"/>
      <c r="F269" s="23"/>
      <c r="G269" s="125" t="s">
        <v>726</v>
      </c>
      <c r="H269" s="54">
        <v>6727.07</v>
      </c>
      <c r="I269" s="54">
        <v>1256.3</v>
      </c>
      <c r="J269" s="54">
        <v>0</v>
      </c>
      <c r="K269" s="54">
        <v>7983.37</v>
      </c>
      <c r="L269" s="55"/>
    </row>
    <row r="270" spans="1:12" x14ac:dyDescent="0.3">
      <c r="A270" s="124" t="s">
        <v>727</v>
      </c>
      <c r="B270" s="22" t="s">
        <v>341</v>
      </c>
      <c r="C270" s="23"/>
      <c r="D270" s="23"/>
      <c r="E270" s="23"/>
      <c r="F270" s="23"/>
      <c r="G270" s="125" t="s">
        <v>728</v>
      </c>
      <c r="H270" s="54">
        <v>271</v>
      </c>
      <c r="I270" s="54">
        <v>140</v>
      </c>
      <c r="J270" s="54">
        <v>0</v>
      </c>
      <c r="K270" s="54">
        <v>411</v>
      </c>
      <c r="L270" s="55"/>
    </row>
    <row r="271" spans="1:12" x14ac:dyDescent="0.3">
      <c r="A271" s="124" t="s">
        <v>729</v>
      </c>
      <c r="B271" s="22" t="s">
        <v>341</v>
      </c>
      <c r="C271" s="23"/>
      <c r="D271" s="23"/>
      <c r="E271" s="23"/>
      <c r="F271" s="23"/>
      <c r="G271" s="125" t="s">
        <v>730</v>
      </c>
      <c r="H271" s="54">
        <v>498.75</v>
      </c>
      <c r="I271" s="54">
        <v>0</v>
      </c>
      <c r="J271" s="54">
        <v>0</v>
      </c>
      <c r="K271" s="54">
        <v>498.75</v>
      </c>
      <c r="L271" s="55"/>
    </row>
    <row r="272" spans="1:12" x14ac:dyDescent="0.3">
      <c r="A272" s="124" t="s">
        <v>731</v>
      </c>
      <c r="B272" s="22" t="s">
        <v>341</v>
      </c>
      <c r="C272" s="23"/>
      <c r="D272" s="23"/>
      <c r="E272" s="23"/>
      <c r="F272" s="23"/>
      <c r="G272" s="125" t="s">
        <v>732</v>
      </c>
      <c r="H272" s="54">
        <v>36</v>
      </c>
      <c r="I272" s="54">
        <v>0</v>
      </c>
      <c r="J272" s="54">
        <v>0</v>
      </c>
      <c r="K272" s="54">
        <v>36</v>
      </c>
      <c r="L272" s="55"/>
    </row>
    <row r="273" spans="1:12" x14ac:dyDescent="0.3">
      <c r="A273" s="124" t="s">
        <v>733</v>
      </c>
      <c r="B273" s="22" t="s">
        <v>341</v>
      </c>
      <c r="C273" s="23"/>
      <c r="D273" s="23"/>
      <c r="E273" s="23"/>
      <c r="F273" s="23"/>
      <c r="G273" s="125" t="s">
        <v>734</v>
      </c>
      <c r="H273" s="54">
        <v>65736</v>
      </c>
      <c r="I273" s="54">
        <v>8576</v>
      </c>
      <c r="J273" s="54">
        <v>0</v>
      </c>
      <c r="K273" s="54">
        <v>74312</v>
      </c>
      <c r="L273" s="55"/>
    </row>
    <row r="274" spans="1:12" x14ac:dyDescent="0.3">
      <c r="A274" s="124" t="s">
        <v>735</v>
      </c>
      <c r="B274" s="22" t="s">
        <v>341</v>
      </c>
      <c r="C274" s="23"/>
      <c r="D274" s="23"/>
      <c r="E274" s="23"/>
      <c r="F274" s="23"/>
      <c r="G274" s="125" t="s">
        <v>736</v>
      </c>
      <c r="H274" s="54">
        <v>1119.47</v>
      </c>
      <c r="I274" s="54">
        <v>197</v>
      </c>
      <c r="J274" s="54">
        <v>0</v>
      </c>
      <c r="K274" s="54">
        <v>1316.47</v>
      </c>
      <c r="L274" s="55"/>
    </row>
    <row r="275" spans="1:12" x14ac:dyDescent="0.3">
      <c r="A275" s="124" t="s">
        <v>737</v>
      </c>
      <c r="B275" s="22" t="s">
        <v>341</v>
      </c>
      <c r="C275" s="23"/>
      <c r="D275" s="23"/>
      <c r="E275" s="23"/>
      <c r="F275" s="23"/>
      <c r="G275" s="125" t="s">
        <v>738</v>
      </c>
      <c r="H275" s="54">
        <v>8522.7900000000009</v>
      </c>
      <c r="I275" s="54">
        <v>3821.01</v>
      </c>
      <c r="J275" s="54">
        <v>0</v>
      </c>
      <c r="K275" s="54">
        <v>12343.8</v>
      </c>
      <c r="L275" s="55"/>
    </row>
    <row r="276" spans="1:12" x14ac:dyDescent="0.3">
      <c r="A276" s="124" t="s">
        <v>739</v>
      </c>
      <c r="B276" s="22" t="s">
        <v>341</v>
      </c>
      <c r="C276" s="23"/>
      <c r="D276" s="23"/>
      <c r="E276" s="23"/>
      <c r="F276" s="23"/>
      <c r="G276" s="125" t="s">
        <v>740</v>
      </c>
      <c r="H276" s="54">
        <v>26634.42</v>
      </c>
      <c r="I276" s="54">
        <v>1589</v>
      </c>
      <c r="J276" s="54">
        <v>0</v>
      </c>
      <c r="K276" s="54">
        <v>28223.42</v>
      </c>
      <c r="L276" s="55"/>
    </row>
    <row r="277" spans="1:12" x14ac:dyDescent="0.3">
      <c r="A277" s="124" t="s">
        <v>741</v>
      </c>
      <c r="B277" s="22" t="s">
        <v>341</v>
      </c>
      <c r="C277" s="23"/>
      <c r="D277" s="23"/>
      <c r="E277" s="23"/>
      <c r="F277" s="23"/>
      <c r="G277" s="125" t="s">
        <v>742</v>
      </c>
      <c r="H277" s="54">
        <v>102</v>
      </c>
      <c r="I277" s="54">
        <v>0</v>
      </c>
      <c r="J277" s="54">
        <v>0</v>
      </c>
      <c r="K277" s="54">
        <v>102</v>
      </c>
      <c r="L277" s="55"/>
    </row>
    <row r="278" spans="1:12" x14ac:dyDescent="0.3">
      <c r="A278" s="124" t="s">
        <v>743</v>
      </c>
      <c r="B278" s="22" t="s">
        <v>341</v>
      </c>
      <c r="C278" s="23"/>
      <c r="D278" s="23"/>
      <c r="E278" s="23"/>
      <c r="F278" s="23"/>
      <c r="G278" s="125" t="s">
        <v>744</v>
      </c>
      <c r="H278" s="54">
        <v>2200</v>
      </c>
      <c r="I278" s="54">
        <v>850</v>
      </c>
      <c r="J278" s="54">
        <v>0</v>
      </c>
      <c r="K278" s="54">
        <v>3050</v>
      </c>
      <c r="L278" s="55"/>
    </row>
    <row r="279" spans="1:12" x14ac:dyDescent="0.3">
      <c r="A279" s="124" t="s">
        <v>745</v>
      </c>
      <c r="B279" s="22" t="s">
        <v>341</v>
      </c>
      <c r="C279" s="23"/>
      <c r="D279" s="23"/>
      <c r="E279" s="23"/>
      <c r="F279" s="23"/>
      <c r="G279" s="125" t="s">
        <v>746</v>
      </c>
      <c r="H279" s="54">
        <v>7074.16</v>
      </c>
      <c r="I279" s="54">
        <v>1626.66</v>
      </c>
      <c r="J279" s="54">
        <v>0</v>
      </c>
      <c r="K279" s="54">
        <v>8700.82</v>
      </c>
      <c r="L279" s="55"/>
    </row>
    <row r="280" spans="1:12" x14ac:dyDescent="0.3">
      <c r="A280" s="124" t="s">
        <v>747</v>
      </c>
      <c r="B280" s="22" t="s">
        <v>341</v>
      </c>
      <c r="C280" s="23"/>
      <c r="D280" s="23"/>
      <c r="E280" s="23"/>
      <c r="F280" s="23"/>
      <c r="G280" s="125" t="s">
        <v>748</v>
      </c>
      <c r="H280" s="54">
        <v>13739.79</v>
      </c>
      <c r="I280" s="54">
        <v>237.28</v>
      </c>
      <c r="J280" s="54">
        <v>0</v>
      </c>
      <c r="K280" s="54">
        <v>13977.07</v>
      </c>
      <c r="L280" s="55"/>
    </row>
    <row r="281" spans="1:12" x14ac:dyDescent="0.3">
      <c r="A281" s="124" t="s">
        <v>749</v>
      </c>
      <c r="B281" s="22" t="s">
        <v>341</v>
      </c>
      <c r="C281" s="23"/>
      <c r="D281" s="23"/>
      <c r="E281" s="23"/>
      <c r="F281" s="23"/>
      <c r="G281" s="125" t="s">
        <v>750</v>
      </c>
      <c r="H281" s="54">
        <v>1733.7</v>
      </c>
      <c r="I281" s="54">
        <v>0</v>
      </c>
      <c r="J281" s="54">
        <v>0</v>
      </c>
      <c r="K281" s="54">
        <v>1733.7</v>
      </c>
      <c r="L281" s="55"/>
    </row>
    <row r="282" spans="1:12" x14ac:dyDescent="0.3">
      <c r="A282" s="127" t="s">
        <v>341</v>
      </c>
      <c r="B282" s="22" t="s">
        <v>341</v>
      </c>
      <c r="C282" s="23"/>
      <c r="D282" s="23"/>
      <c r="E282" s="23"/>
      <c r="F282" s="23"/>
      <c r="G282" s="128" t="s">
        <v>341</v>
      </c>
      <c r="H282" s="53"/>
      <c r="I282" s="53"/>
      <c r="J282" s="53"/>
      <c r="K282" s="53"/>
      <c r="L282" s="53"/>
    </row>
    <row r="283" spans="1:12" x14ac:dyDescent="0.3">
      <c r="A283" s="121" t="s">
        <v>751</v>
      </c>
      <c r="B283" s="22" t="s">
        <v>341</v>
      </c>
      <c r="C283" s="23"/>
      <c r="D283" s="23"/>
      <c r="E283" s="23"/>
      <c r="F283" s="122" t="s">
        <v>752</v>
      </c>
      <c r="G283" s="63"/>
      <c r="H283" s="52">
        <v>30064.880000000001</v>
      </c>
      <c r="I283" s="52">
        <v>22570.65</v>
      </c>
      <c r="J283" s="52">
        <v>0</v>
      </c>
      <c r="K283" s="52">
        <v>52635.53</v>
      </c>
      <c r="L283" s="53">
        <f>I283-J283</f>
        <v>22570.65</v>
      </c>
    </row>
    <row r="284" spans="1:12" x14ac:dyDescent="0.3">
      <c r="A284" s="124" t="s">
        <v>753</v>
      </c>
      <c r="B284" s="22" t="s">
        <v>341</v>
      </c>
      <c r="C284" s="23"/>
      <c r="D284" s="23"/>
      <c r="E284" s="23"/>
      <c r="F284" s="23"/>
      <c r="G284" s="125" t="s">
        <v>754</v>
      </c>
      <c r="H284" s="54">
        <v>3715.88</v>
      </c>
      <c r="I284" s="54">
        <v>5800.02</v>
      </c>
      <c r="J284" s="54">
        <v>0</v>
      </c>
      <c r="K284" s="54">
        <v>9515.9</v>
      </c>
      <c r="L284" s="55"/>
    </row>
    <row r="285" spans="1:12" x14ac:dyDescent="0.3">
      <c r="A285" s="124" t="s">
        <v>755</v>
      </c>
      <c r="B285" s="22" t="s">
        <v>341</v>
      </c>
      <c r="C285" s="23"/>
      <c r="D285" s="23"/>
      <c r="E285" s="23"/>
      <c r="F285" s="23"/>
      <c r="G285" s="125" t="s">
        <v>756</v>
      </c>
      <c r="H285" s="54">
        <v>13570</v>
      </c>
      <c r="I285" s="54">
        <v>0</v>
      </c>
      <c r="J285" s="54">
        <v>0</v>
      </c>
      <c r="K285" s="54">
        <v>13570</v>
      </c>
      <c r="L285" s="55"/>
    </row>
    <row r="286" spans="1:12" x14ac:dyDescent="0.3">
      <c r="A286" s="124" t="s">
        <v>757</v>
      </c>
      <c r="B286" s="22" t="s">
        <v>341</v>
      </c>
      <c r="C286" s="23"/>
      <c r="D286" s="23"/>
      <c r="E286" s="23"/>
      <c r="F286" s="23"/>
      <c r="G286" s="125" t="s">
        <v>758</v>
      </c>
      <c r="H286" s="54">
        <v>2263.6</v>
      </c>
      <c r="I286" s="54">
        <v>0</v>
      </c>
      <c r="J286" s="54">
        <v>0</v>
      </c>
      <c r="K286" s="54">
        <v>2263.6</v>
      </c>
      <c r="L286" s="55"/>
    </row>
    <row r="287" spans="1:12" x14ac:dyDescent="0.3">
      <c r="A287" s="124" t="s">
        <v>759</v>
      </c>
      <c r="B287" s="22" t="s">
        <v>341</v>
      </c>
      <c r="C287" s="23"/>
      <c r="D287" s="23"/>
      <c r="E287" s="23"/>
      <c r="F287" s="23"/>
      <c r="G287" s="125" t="s">
        <v>760</v>
      </c>
      <c r="H287" s="54">
        <v>10515.4</v>
      </c>
      <c r="I287" s="54">
        <v>16770.63</v>
      </c>
      <c r="J287" s="54">
        <v>0</v>
      </c>
      <c r="K287" s="54">
        <v>27286.03</v>
      </c>
      <c r="L287" s="55"/>
    </row>
    <row r="288" spans="1:12" x14ac:dyDescent="0.3">
      <c r="A288" s="127" t="s">
        <v>341</v>
      </c>
      <c r="B288" s="22" t="s">
        <v>341</v>
      </c>
      <c r="C288" s="23"/>
      <c r="D288" s="23"/>
      <c r="E288" s="23"/>
      <c r="F288" s="23"/>
      <c r="G288" s="128" t="s">
        <v>341</v>
      </c>
      <c r="H288" s="53"/>
      <c r="I288" s="53"/>
      <c r="J288" s="53"/>
      <c r="K288" s="53"/>
      <c r="L288" s="53"/>
    </row>
    <row r="289" spans="1:12" x14ac:dyDescent="0.3">
      <c r="A289" s="121" t="s">
        <v>761</v>
      </c>
      <c r="B289" s="21" t="s">
        <v>341</v>
      </c>
      <c r="C289" s="122" t="s">
        <v>762</v>
      </c>
      <c r="D289" s="63"/>
      <c r="E289" s="63"/>
      <c r="F289" s="63"/>
      <c r="G289" s="63"/>
      <c r="H289" s="52">
        <v>460290.82</v>
      </c>
      <c r="I289" s="52">
        <v>73564.100000000006</v>
      </c>
      <c r="J289" s="52">
        <v>0</v>
      </c>
      <c r="K289" s="52">
        <v>533854.92000000004</v>
      </c>
      <c r="L289" s="53">
        <f>I289-J289</f>
        <v>73564.100000000006</v>
      </c>
    </row>
    <row r="290" spans="1:12" x14ac:dyDescent="0.3">
      <c r="A290" s="121" t="s">
        <v>763</v>
      </c>
      <c r="B290" s="22" t="s">
        <v>341</v>
      </c>
      <c r="C290" s="23"/>
      <c r="D290" s="122" t="s">
        <v>762</v>
      </c>
      <c r="E290" s="63"/>
      <c r="F290" s="63"/>
      <c r="G290" s="63"/>
      <c r="H290" s="52">
        <v>460290.82</v>
      </c>
      <c r="I290" s="52">
        <v>73564.100000000006</v>
      </c>
      <c r="J290" s="52">
        <v>0</v>
      </c>
      <c r="K290" s="52">
        <v>533854.92000000004</v>
      </c>
      <c r="L290" s="53"/>
    </row>
    <row r="291" spans="1:12" x14ac:dyDescent="0.3">
      <c r="A291" s="121" t="s">
        <v>764</v>
      </c>
      <c r="B291" s="22" t="s">
        <v>341</v>
      </c>
      <c r="C291" s="23"/>
      <c r="D291" s="23"/>
      <c r="E291" s="122" t="s">
        <v>762</v>
      </c>
      <c r="F291" s="63"/>
      <c r="G291" s="63"/>
      <c r="H291" s="52">
        <v>460290.82</v>
      </c>
      <c r="I291" s="52">
        <v>73564.100000000006</v>
      </c>
      <c r="J291" s="52">
        <v>0</v>
      </c>
      <c r="K291" s="52">
        <v>533854.92000000004</v>
      </c>
      <c r="L291" s="53"/>
    </row>
    <row r="292" spans="1:12" x14ac:dyDescent="0.3">
      <c r="A292" s="121" t="s">
        <v>765</v>
      </c>
      <c r="B292" s="22" t="s">
        <v>341</v>
      </c>
      <c r="C292" s="23"/>
      <c r="D292" s="23"/>
      <c r="E292" s="23"/>
      <c r="F292" s="122" t="s">
        <v>766</v>
      </c>
      <c r="G292" s="63"/>
      <c r="H292" s="52">
        <v>260842.68</v>
      </c>
      <c r="I292" s="52">
        <v>49455.26</v>
      </c>
      <c r="J292" s="52">
        <v>0</v>
      </c>
      <c r="K292" s="52">
        <v>310297.94</v>
      </c>
      <c r="L292" s="53">
        <f>I292-J292</f>
        <v>49455.26</v>
      </c>
    </row>
    <row r="293" spans="1:12" x14ac:dyDescent="0.3">
      <c r="A293" s="124" t="s">
        <v>767</v>
      </c>
      <c r="B293" s="22" t="s">
        <v>341</v>
      </c>
      <c r="C293" s="23"/>
      <c r="D293" s="23"/>
      <c r="E293" s="23"/>
      <c r="F293" s="23"/>
      <c r="G293" s="125" t="s">
        <v>768</v>
      </c>
      <c r="H293" s="54">
        <v>26408.54</v>
      </c>
      <c r="I293" s="54">
        <v>2115</v>
      </c>
      <c r="J293" s="54">
        <v>0</v>
      </c>
      <c r="K293" s="54">
        <v>28523.54</v>
      </c>
      <c r="L293" s="55"/>
    </row>
    <row r="294" spans="1:12" x14ac:dyDescent="0.3">
      <c r="A294" s="124" t="s">
        <v>769</v>
      </c>
      <c r="B294" s="22" t="s">
        <v>341</v>
      </c>
      <c r="C294" s="23"/>
      <c r="D294" s="23"/>
      <c r="E294" s="23"/>
      <c r="F294" s="23"/>
      <c r="G294" s="125" t="s">
        <v>770</v>
      </c>
      <c r="H294" s="54">
        <v>80396.2</v>
      </c>
      <c r="I294" s="54">
        <v>0</v>
      </c>
      <c r="J294" s="54">
        <v>0</v>
      </c>
      <c r="K294" s="54">
        <v>80396.2</v>
      </c>
      <c r="L294" s="55"/>
    </row>
    <row r="295" spans="1:12" x14ac:dyDescent="0.3">
      <c r="A295" s="124" t="s">
        <v>771</v>
      </c>
      <c r="B295" s="22" t="s">
        <v>341</v>
      </c>
      <c r="C295" s="23"/>
      <c r="D295" s="23"/>
      <c r="E295" s="23"/>
      <c r="F295" s="23"/>
      <c r="G295" s="125" t="s">
        <v>772</v>
      </c>
      <c r="H295" s="54">
        <v>7700.01</v>
      </c>
      <c r="I295" s="54">
        <v>0</v>
      </c>
      <c r="J295" s="54">
        <v>0</v>
      </c>
      <c r="K295" s="54">
        <v>7700.01</v>
      </c>
      <c r="L295" s="55"/>
    </row>
    <row r="296" spans="1:12" x14ac:dyDescent="0.3">
      <c r="A296" s="124" t="s">
        <v>773</v>
      </c>
      <c r="B296" s="22" t="s">
        <v>341</v>
      </c>
      <c r="C296" s="23"/>
      <c r="D296" s="23"/>
      <c r="E296" s="23"/>
      <c r="F296" s="23"/>
      <c r="G296" s="125" t="s">
        <v>774</v>
      </c>
      <c r="H296" s="54">
        <v>8059.88</v>
      </c>
      <c r="I296" s="54">
        <v>85.52</v>
      </c>
      <c r="J296" s="54">
        <v>0</v>
      </c>
      <c r="K296" s="54">
        <v>8145.4</v>
      </c>
      <c r="L296" s="55"/>
    </row>
    <row r="297" spans="1:12" x14ac:dyDescent="0.3">
      <c r="A297" s="124" t="s">
        <v>775</v>
      </c>
      <c r="B297" s="22" t="s">
        <v>341</v>
      </c>
      <c r="C297" s="23"/>
      <c r="D297" s="23"/>
      <c r="E297" s="23"/>
      <c r="F297" s="23"/>
      <c r="G297" s="125" t="s">
        <v>776</v>
      </c>
      <c r="H297" s="54">
        <v>36043.839999999997</v>
      </c>
      <c r="I297" s="54">
        <v>13421.03</v>
      </c>
      <c r="J297" s="54">
        <v>0</v>
      </c>
      <c r="K297" s="54">
        <v>49464.87</v>
      </c>
      <c r="L297" s="55"/>
    </row>
    <row r="298" spans="1:12" x14ac:dyDescent="0.3">
      <c r="A298" s="124" t="s">
        <v>777</v>
      </c>
      <c r="B298" s="22" t="s">
        <v>341</v>
      </c>
      <c r="C298" s="23"/>
      <c r="D298" s="23"/>
      <c r="E298" s="23"/>
      <c r="F298" s="23"/>
      <c r="G298" s="125" t="s">
        <v>778</v>
      </c>
      <c r="H298" s="54">
        <v>25712.89</v>
      </c>
      <c r="I298" s="54">
        <v>0</v>
      </c>
      <c r="J298" s="54">
        <v>0</v>
      </c>
      <c r="K298" s="54">
        <v>25712.89</v>
      </c>
      <c r="L298" s="55"/>
    </row>
    <row r="299" spans="1:12" x14ac:dyDescent="0.3">
      <c r="A299" s="124" t="s">
        <v>779</v>
      </c>
      <c r="B299" s="22" t="s">
        <v>341</v>
      </c>
      <c r="C299" s="23"/>
      <c r="D299" s="23"/>
      <c r="E299" s="23"/>
      <c r="F299" s="23"/>
      <c r="G299" s="125" t="s">
        <v>780</v>
      </c>
      <c r="H299" s="54">
        <v>70869.820000000007</v>
      </c>
      <c r="I299" s="54">
        <v>32483.71</v>
      </c>
      <c r="J299" s="54">
        <v>0</v>
      </c>
      <c r="K299" s="54">
        <v>103353.53</v>
      </c>
      <c r="L299" s="55"/>
    </row>
    <row r="300" spans="1:12" x14ac:dyDescent="0.3">
      <c r="A300" s="124" t="s">
        <v>781</v>
      </c>
      <c r="B300" s="22" t="s">
        <v>341</v>
      </c>
      <c r="C300" s="23"/>
      <c r="D300" s="23"/>
      <c r="E300" s="23"/>
      <c r="F300" s="23"/>
      <c r="G300" s="125" t="s">
        <v>782</v>
      </c>
      <c r="H300" s="54">
        <v>5602</v>
      </c>
      <c r="I300" s="54">
        <v>1350</v>
      </c>
      <c r="J300" s="54">
        <v>0</v>
      </c>
      <c r="K300" s="54">
        <v>6952</v>
      </c>
      <c r="L300" s="55"/>
    </row>
    <row r="301" spans="1:12" x14ac:dyDescent="0.3">
      <c r="A301" s="124" t="s">
        <v>783</v>
      </c>
      <c r="B301" s="22" t="s">
        <v>341</v>
      </c>
      <c r="C301" s="23"/>
      <c r="D301" s="23"/>
      <c r="E301" s="23"/>
      <c r="F301" s="23"/>
      <c r="G301" s="125" t="s">
        <v>784</v>
      </c>
      <c r="H301" s="54">
        <v>49.5</v>
      </c>
      <c r="I301" s="54">
        <v>0</v>
      </c>
      <c r="J301" s="54">
        <v>0</v>
      </c>
      <c r="K301" s="54">
        <v>49.5</v>
      </c>
      <c r="L301" s="55"/>
    </row>
    <row r="302" spans="1:12" x14ac:dyDescent="0.3">
      <c r="A302" s="127" t="s">
        <v>341</v>
      </c>
      <c r="B302" s="22" t="s">
        <v>341</v>
      </c>
      <c r="C302" s="23"/>
      <c r="D302" s="23"/>
      <c r="E302" s="23"/>
      <c r="F302" s="23"/>
      <c r="G302" s="128" t="s">
        <v>341</v>
      </c>
      <c r="H302" s="53"/>
      <c r="I302" s="53"/>
      <c r="J302" s="53"/>
      <c r="K302" s="53"/>
      <c r="L302" s="53"/>
    </row>
    <row r="303" spans="1:12" x14ac:dyDescent="0.3">
      <c r="A303" s="121" t="s">
        <v>785</v>
      </c>
      <c r="B303" s="22" t="s">
        <v>341</v>
      </c>
      <c r="C303" s="23"/>
      <c r="D303" s="23"/>
      <c r="E303" s="23"/>
      <c r="F303" s="122" t="s">
        <v>786</v>
      </c>
      <c r="G303" s="63"/>
      <c r="H303" s="52">
        <v>27824.400000000001</v>
      </c>
      <c r="I303" s="52">
        <v>13554.78</v>
      </c>
      <c r="J303" s="52">
        <v>0</v>
      </c>
      <c r="K303" s="52">
        <v>41379.18</v>
      </c>
      <c r="L303" s="53">
        <f>I303-J303</f>
        <v>13554.78</v>
      </c>
    </row>
    <row r="304" spans="1:12" x14ac:dyDescent="0.3">
      <c r="A304" s="124" t="s">
        <v>787</v>
      </c>
      <c r="B304" s="22" t="s">
        <v>341</v>
      </c>
      <c r="C304" s="23"/>
      <c r="D304" s="23"/>
      <c r="E304" s="23"/>
      <c r="F304" s="23"/>
      <c r="G304" s="125" t="s">
        <v>788</v>
      </c>
      <c r="H304" s="54">
        <v>27824.400000000001</v>
      </c>
      <c r="I304" s="54">
        <v>13554.78</v>
      </c>
      <c r="J304" s="54">
        <v>0</v>
      </c>
      <c r="K304" s="54">
        <v>41379.18</v>
      </c>
      <c r="L304" s="55"/>
    </row>
    <row r="305" spans="1:12" x14ac:dyDescent="0.3">
      <c r="A305" s="127" t="s">
        <v>341</v>
      </c>
      <c r="B305" s="22" t="s">
        <v>341</v>
      </c>
      <c r="C305" s="23"/>
      <c r="D305" s="23"/>
      <c r="E305" s="23"/>
      <c r="F305" s="23"/>
      <c r="G305" s="128" t="s">
        <v>341</v>
      </c>
      <c r="H305" s="53"/>
      <c r="I305" s="53"/>
      <c r="J305" s="53"/>
      <c r="K305" s="53"/>
      <c r="L305" s="53"/>
    </row>
    <row r="306" spans="1:12" x14ac:dyDescent="0.3">
      <c r="A306" s="121" t="s">
        <v>789</v>
      </c>
      <c r="B306" s="22" t="s">
        <v>341</v>
      </c>
      <c r="C306" s="23"/>
      <c r="D306" s="23"/>
      <c r="E306" s="23"/>
      <c r="F306" s="122" t="s">
        <v>790</v>
      </c>
      <c r="G306" s="63"/>
      <c r="H306" s="52">
        <v>28603.29</v>
      </c>
      <c r="I306" s="52">
        <v>2826.78</v>
      </c>
      <c r="J306" s="52">
        <v>0</v>
      </c>
      <c r="K306" s="52">
        <v>31430.07</v>
      </c>
      <c r="L306" s="53">
        <f>I306-J306</f>
        <v>2826.78</v>
      </c>
    </row>
    <row r="307" spans="1:12" x14ac:dyDescent="0.3">
      <c r="A307" s="124" t="s">
        <v>791</v>
      </c>
      <c r="B307" s="22" t="s">
        <v>341</v>
      </c>
      <c r="C307" s="23"/>
      <c r="D307" s="23"/>
      <c r="E307" s="23"/>
      <c r="F307" s="23"/>
      <c r="G307" s="125" t="s">
        <v>792</v>
      </c>
      <c r="H307" s="54">
        <v>28603.29</v>
      </c>
      <c r="I307" s="54">
        <v>2826.78</v>
      </c>
      <c r="J307" s="54">
        <v>0</v>
      </c>
      <c r="K307" s="54">
        <v>31430.07</v>
      </c>
      <c r="L307" s="55"/>
    </row>
    <row r="308" spans="1:12" x14ac:dyDescent="0.3">
      <c r="A308" s="127" t="s">
        <v>341</v>
      </c>
      <c r="B308" s="22" t="s">
        <v>341</v>
      </c>
      <c r="C308" s="23"/>
      <c r="D308" s="23"/>
      <c r="E308" s="23"/>
      <c r="F308" s="23"/>
      <c r="G308" s="128" t="s">
        <v>341</v>
      </c>
      <c r="H308" s="53"/>
      <c r="I308" s="53"/>
      <c r="J308" s="53"/>
      <c r="K308" s="53"/>
      <c r="L308" s="53"/>
    </row>
    <row r="309" spans="1:12" x14ac:dyDescent="0.3">
      <c r="A309" s="121" t="s">
        <v>793</v>
      </c>
      <c r="B309" s="22" t="s">
        <v>341</v>
      </c>
      <c r="C309" s="23"/>
      <c r="D309" s="23"/>
      <c r="E309" s="23"/>
      <c r="F309" s="122" t="s">
        <v>794</v>
      </c>
      <c r="G309" s="63"/>
      <c r="H309" s="52">
        <v>3648</v>
      </c>
      <c r="I309" s="52">
        <v>0</v>
      </c>
      <c r="J309" s="52">
        <v>0</v>
      </c>
      <c r="K309" s="52">
        <v>3648</v>
      </c>
      <c r="L309" s="53">
        <f>I309-J309</f>
        <v>0</v>
      </c>
    </row>
    <row r="310" spans="1:12" x14ac:dyDescent="0.3">
      <c r="A310" s="124" t="s">
        <v>795</v>
      </c>
      <c r="B310" s="22" t="s">
        <v>341</v>
      </c>
      <c r="C310" s="23"/>
      <c r="D310" s="23"/>
      <c r="E310" s="23"/>
      <c r="F310" s="23"/>
      <c r="G310" s="125" t="s">
        <v>768</v>
      </c>
      <c r="H310" s="54">
        <v>3648</v>
      </c>
      <c r="I310" s="54">
        <v>0</v>
      </c>
      <c r="J310" s="54">
        <v>0</v>
      </c>
      <c r="K310" s="54">
        <v>3648</v>
      </c>
      <c r="L310" s="55"/>
    </row>
    <row r="311" spans="1:12" x14ac:dyDescent="0.3">
      <c r="A311" s="127" t="s">
        <v>341</v>
      </c>
      <c r="B311" s="22" t="s">
        <v>341</v>
      </c>
      <c r="C311" s="23"/>
      <c r="D311" s="23"/>
      <c r="E311" s="23"/>
      <c r="F311" s="23"/>
      <c r="G311" s="128" t="s">
        <v>341</v>
      </c>
      <c r="H311" s="53"/>
      <c r="I311" s="53"/>
      <c r="J311" s="53"/>
      <c r="K311" s="53"/>
      <c r="L311" s="53"/>
    </row>
    <row r="312" spans="1:12" x14ac:dyDescent="0.3">
      <c r="A312" s="121" t="s">
        <v>796</v>
      </c>
      <c r="B312" s="22" t="s">
        <v>341</v>
      </c>
      <c r="C312" s="23"/>
      <c r="D312" s="23"/>
      <c r="E312" s="23"/>
      <c r="F312" s="122" t="s">
        <v>752</v>
      </c>
      <c r="G312" s="63"/>
      <c r="H312" s="52">
        <v>139372.45000000001</v>
      </c>
      <c r="I312" s="52">
        <v>7727.28</v>
      </c>
      <c r="J312" s="52">
        <v>0</v>
      </c>
      <c r="K312" s="52">
        <v>147099.73000000001</v>
      </c>
      <c r="L312" s="53">
        <f>I312-J312</f>
        <v>7727.28</v>
      </c>
    </row>
    <row r="313" spans="1:12" x14ac:dyDescent="0.3">
      <c r="A313" s="124" t="s">
        <v>797</v>
      </c>
      <c r="B313" s="22" t="s">
        <v>341</v>
      </c>
      <c r="C313" s="23"/>
      <c r="D313" s="23"/>
      <c r="E313" s="23"/>
      <c r="F313" s="23"/>
      <c r="G313" s="125" t="s">
        <v>754</v>
      </c>
      <c r="H313" s="54">
        <v>5728.86</v>
      </c>
      <c r="I313" s="54">
        <v>1622.8</v>
      </c>
      <c r="J313" s="54">
        <v>0</v>
      </c>
      <c r="K313" s="54">
        <v>7351.66</v>
      </c>
      <c r="L313" s="55"/>
    </row>
    <row r="314" spans="1:12" x14ac:dyDescent="0.3">
      <c r="A314" s="124" t="s">
        <v>798</v>
      </c>
      <c r="B314" s="22" t="s">
        <v>341</v>
      </c>
      <c r="C314" s="23"/>
      <c r="D314" s="23"/>
      <c r="E314" s="23"/>
      <c r="F314" s="23"/>
      <c r="G314" s="125" t="s">
        <v>799</v>
      </c>
      <c r="H314" s="54">
        <v>18366.939999999999</v>
      </c>
      <c r="I314" s="54">
        <v>4910</v>
      </c>
      <c r="J314" s="54">
        <v>0</v>
      </c>
      <c r="K314" s="54">
        <v>23276.94</v>
      </c>
      <c r="L314" s="55"/>
    </row>
    <row r="315" spans="1:12" x14ac:dyDescent="0.3">
      <c r="A315" s="124" t="s">
        <v>800</v>
      </c>
      <c r="B315" s="22" t="s">
        <v>341</v>
      </c>
      <c r="C315" s="23"/>
      <c r="D315" s="23"/>
      <c r="E315" s="23"/>
      <c r="F315" s="23"/>
      <c r="G315" s="125" t="s">
        <v>801</v>
      </c>
      <c r="H315" s="54">
        <v>85892.11</v>
      </c>
      <c r="I315" s="54">
        <v>0</v>
      </c>
      <c r="J315" s="54">
        <v>0</v>
      </c>
      <c r="K315" s="54">
        <v>85892.11</v>
      </c>
      <c r="L315" s="55"/>
    </row>
    <row r="316" spans="1:12" x14ac:dyDescent="0.3">
      <c r="A316" s="124" t="s">
        <v>802</v>
      </c>
      <c r="B316" s="22" t="s">
        <v>341</v>
      </c>
      <c r="C316" s="23"/>
      <c r="D316" s="23"/>
      <c r="E316" s="23"/>
      <c r="F316" s="23"/>
      <c r="G316" s="125" t="s">
        <v>756</v>
      </c>
      <c r="H316" s="54">
        <v>29384.54</v>
      </c>
      <c r="I316" s="54">
        <v>1194.48</v>
      </c>
      <c r="J316" s="54">
        <v>0</v>
      </c>
      <c r="K316" s="54">
        <v>30579.02</v>
      </c>
      <c r="L316" s="55"/>
    </row>
    <row r="317" spans="1:12" x14ac:dyDescent="0.3">
      <c r="A317" s="127" t="s">
        <v>341</v>
      </c>
      <c r="B317" s="22" t="s">
        <v>341</v>
      </c>
      <c r="C317" s="23"/>
      <c r="D317" s="23"/>
      <c r="E317" s="23"/>
      <c r="F317" s="23"/>
      <c r="G317" s="128" t="s">
        <v>341</v>
      </c>
      <c r="H317" s="53"/>
      <c r="I317" s="53"/>
      <c r="J317" s="53"/>
      <c r="K317" s="53"/>
      <c r="L317" s="53"/>
    </row>
    <row r="318" spans="1:12" x14ac:dyDescent="0.3">
      <c r="A318" s="121" t="s">
        <v>803</v>
      </c>
      <c r="B318" s="21" t="s">
        <v>341</v>
      </c>
      <c r="C318" s="122" t="s">
        <v>804</v>
      </c>
      <c r="D318" s="63"/>
      <c r="E318" s="63"/>
      <c r="F318" s="63"/>
      <c r="G318" s="63"/>
      <c r="H318" s="52">
        <v>114646.71</v>
      </c>
      <c r="I318" s="52">
        <v>39496.32</v>
      </c>
      <c r="J318" s="52">
        <v>0.02</v>
      </c>
      <c r="K318" s="52">
        <v>154143.01</v>
      </c>
      <c r="L318" s="53">
        <f>I318-J318</f>
        <v>39496.300000000003</v>
      </c>
    </row>
    <row r="319" spans="1:12" x14ac:dyDescent="0.3">
      <c r="A319" s="121" t="s">
        <v>805</v>
      </c>
      <c r="B319" s="22" t="s">
        <v>341</v>
      </c>
      <c r="C319" s="23"/>
      <c r="D319" s="122" t="s">
        <v>804</v>
      </c>
      <c r="E319" s="63"/>
      <c r="F319" s="63"/>
      <c r="G319" s="63"/>
      <c r="H319" s="52">
        <v>114646.71</v>
      </c>
      <c r="I319" s="52">
        <v>39496.32</v>
      </c>
      <c r="J319" s="52">
        <v>0.02</v>
      </c>
      <c r="K319" s="52">
        <v>154143.01</v>
      </c>
      <c r="L319" s="53"/>
    </row>
    <row r="320" spans="1:12" x14ac:dyDescent="0.3">
      <c r="A320" s="121" t="s">
        <v>806</v>
      </c>
      <c r="B320" s="22" t="s">
        <v>341</v>
      </c>
      <c r="C320" s="23"/>
      <c r="D320" s="23"/>
      <c r="E320" s="122" t="s">
        <v>807</v>
      </c>
      <c r="F320" s="63"/>
      <c r="G320" s="63"/>
      <c r="H320" s="52">
        <v>114646.71</v>
      </c>
      <c r="I320" s="52">
        <v>39496.32</v>
      </c>
      <c r="J320" s="52">
        <v>0.02</v>
      </c>
      <c r="K320" s="52">
        <v>154143.01</v>
      </c>
      <c r="L320" s="53"/>
    </row>
    <row r="321" spans="1:12" x14ac:dyDescent="0.3">
      <c r="A321" s="121" t="s">
        <v>808</v>
      </c>
      <c r="B321" s="22" t="s">
        <v>341</v>
      </c>
      <c r="C321" s="23"/>
      <c r="D321" s="23"/>
      <c r="E321" s="23"/>
      <c r="F321" s="122" t="s">
        <v>809</v>
      </c>
      <c r="G321" s="63"/>
      <c r="H321" s="52">
        <v>66479.429999999993</v>
      </c>
      <c r="I321" s="52">
        <v>27262.5</v>
      </c>
      <c r="J321" s="52">
        <v>0</v>
      </c>
      <c r="K321" s="52">
        <v>93741.93</v>
      </c>
      <c r="L321" s="53">
        <f>I321-J321</f>
        <v>27262.5</v>
      </c>
    </row>
    <row r="322" spans="1:12" x14ac:dyDescent="0.3">
      <c r="A322" s="124" t="s">
        <v>810</v>
      </c>
      <c r="B322" s="22" t="s">
        <v>341</v>
      </c>
      <c r="C322" s="23"/>
      <c r="D322" s="23"/>
      <c r="E322" s="23"/>
      <c r="F322" s="23"/>
      <c r="G322" s="125" t="s">
        <v>811</v>
      </c>
      <c r="H322" s="54">
        <v>66479.429999999993</v>
      </c>
      <c r="I322" s="54">
        <v>27262.5</v>
      </c>
      <c r="J322" s="54">
        <v>0</v>
      </c>
      <c r="K322" s="54">
        <v>93741.93</v>
      </c>
      <c r="L322" s="55"/>
    </row>
    <row r="323" spans="1:12" x14ac:dyDescent="0.3">
      <c r="A323" s="127" t="s">
        <v>341</v>
      </c>
      <c r="B323" s="22" t="s">
        <v>341</v>
      </c>
      <c r="C323" s="23"/>
      <c r="D323" s="23"/>
      <c r="E323" s="23"/>
      <c r="F323" s="23"/>
      <c r="G323" s="128" t="s">
        <v>341</v>
      </c>
      <c r="H323" s="53"/>
      <c r="I323" s="53"/>
      <c r="J323" s="53"/>
      <c r="K323" s="53"/>
      <c r="L323" s="53"/>
    </row>
    <row r="324" spans="1:12" x14ac:dyDescent="0.3">
      <c r="A324" s="121" t="s">
        <v>812</v>
      </c>
      <c r="B324" s="22" t="s">
        <v>341</v>
      </c>
      <c r="C324" s="23"/>
      <c r="D324" s="23"/>
      <c r="E324" s="23"/>
      <c r="F324" s="122" t="s">
        <v>813</v>
      </c>
      <c r="G324" s="63"/>
      <c r="H324" s="52">
        <v>2500</v>
      </c>
      <c r="I324" s="52">
        <v>1199.97</v>
      </c>
      <c r="J324" s="52">
        <v>0</v>
      </c>
      <c r="K324" s="52">
        <v>3699.97</v>
      </c>
      <c r="L324" s="53">
        <f>I324-J324</f>
        <v>1199.97</v>
      </c>
    </row>
    <row r="325" spans="1:12" x14ac:dyDescent="0.3">
      <c r="A325" s="124" t="s">
        <v>814</v>
      </c>
      <c r="B325" s="22" t="s">
        <v>341</v>
      </c>
      <c r="C325" s="23"/>
      <c r="D325" s="23"/>
      <c r="E325" s="23"/>
      <c r="F325" s="23"/>
      <c r="G325" s="125" t="s">
        <v>815</v>
      </c>
      <c r="H325" s="54">
        <v>2500</v>
      </c>
      <c r="I325" s="54">
        <v>1199.97</v>
      </c>
      <c r="J325" s="54">
        <v>0</v>
      </c>
      <c r="K325" s="54">
        <v>3699.97</v>
      </c>
      <c r="L325" s="55"/>
    </row>
    <row r="326" spans="1:12" x14ac:dyDescent="0.3">
      <c r="A326" s="127" t="s">
        <v>341</v>
      </c>
      <c r="B326" s="22" t="s">
        <v>341</v>
      </c>
      <c r="C326" s="23"/>
      <c r="D326" s="23"/>
      <c r="E326" s="23"/>
      <c r="F326" s="23"/>
      <c r="G326" s="128" t="s">
        <v>341</v>
      </c>
      <c r="H326" s="53"/>
      <c r="I326" s="53"/>
      <c r="J326" s="53"/>
      <c r="K326" s="53"/>
      <c r="L326" s="53"/>
    </row>
    <row r="327" spans="1:12" x14ac:dyDescent="0.3">
      <c r="A327" s="121" t="s">
        <v>816</v>
      </c>
      <c r="B327" s="22" t="s">
        <v>341</v>
      </c>
      <c r="C327" s="23"/>
      <c r="D327" s="23"/>
      <c r="E327" s="23"/>
      <c r="F327" s="122" t="s">
        <v>817</v>
      </c>
      <c r="G327" s="63"/>
      <c r="H327" s="52">
        <v>1689.9</v>
      </c>
      <c r="I327" s="52">
        <v>0</v>
      </c>
      <c r="J327" s="52">
        <v>0</v>
      </c>
      <c r="K327" s="52">
        <v>1689.9</v>
      </c>
      <c r="L327" s="53">
        <f>I327-J327</f>
        <v>0</v>
      </c>
    </row>
    <row r="328" spans="1:12" x14ac:dyDescent="0.3">
      <c r="A328" s="124" t="s">
        <v>818</v>
      </c>
      <c r="B328" s="22" t="s">
        <v>341</v>
      </c>
      <c r="C328" s="23"/>
      <c r="D328" s="23"/>
      <c r="E328" s="23"/>
      <c r="F328" s="23"/>
      <c r="G328" s="125" t="s">
        <v>768</v>
      </c>
      <c r="H328" s="54">
        <v>1689.9</v>
      </c>
      <c r="I328" s="54">
        <v>0</v>
      </c>
      <c r="J328" s="54">
        <v>0</v>
      </c>
      <c r="K328" s="54">
        <v>1689.9</v>
      </c>
      <c r="L328" s="55"/>
    </row>
    <row r="329" spans="1:12" x14ac:dyDescent="0.3">
      <c r="A329" s="127" t="s">
        <v>341</v>
      </c>
      <c r="B329" s="22" t="s">
        <v>341</v>
      </c>
      <c r="C329" s="23"/>
      <c r="D329" s="23"/>
      <c r="E329" s="23"/>
      <c r="F329" s="23"/>
      <c r="G329" s="128" t="s">
        <v>341</v>
      </c>
      <c r="H329" s="53"/>
      <c r="I329" s="53"/>
      <c r="J329" s="53"/>
      <c r="K329" s="53"/>
      <c r="L329" s="53"/>
    </row>
    <row r="330" spans="1:12" x14ac:dyDescent="0.3">
      <c r="A330" s="121" t="s">
        <v>819</v>
      </c>
      <c r="B330" s="22" t="s">
        <v>341</v>
      </c>
      <c r="C330" s="23"/>
      <c r="D330" s="23"/>
      <c r="E330" s="23"/>
      <c r="F330" s="122" t="s">
        <v>752</v>
      </c>
      <c r="G330" s="63"/>
      <c r="H330" s="52">
        <v>43977.38</v>
      </c>
      <c r="I330" s="52">
        <v>11033.85</v>
      </c>
      <c r="J330" s="52">
        <v>0.02</v>
      </c>
      <c r="K330" s="52">
        <v>55011.21</v>
      </c>
      <c r="L330" s="53">
        <f>I330-J330</f>
        <v>11033.83</v>
      </c>
    </row>
    <row r="331" spans="1:12" x14ac:dyDescent="0.3">
      <c r="A331" s="124" t="s">
        <v>820</v>
      </c>
      <c r="B331" s="22" t="s">
        <v>341</v>
      </c>
      <c r="C331" s="23"/>
      <c r="D331" s="23"/>
      <c r="E331" s="23"/>
      <c r="F331" s="23"/>
      <c r="G331" s="125" t="s">
        <v>768</v>
      </c>
      <c r="H331" s="54">
        <v>1087.4000000000001</v>
      </c>
      <c r="I331" s="54">
        <v>1589.91</v>
      </c>
      <c r="J331" s="54">
        <v>0</v>
      </c>
      <c r="K331" s="54">
        <v>2677.31</v>
      </c>
      <c r="L331" s="55"/>
    </row>
    <row r="332" spans="1:12" x14ac:dyDescent="0.3">
      <c r="A332" s="124" t="s">
        <v>821</v>
      </c>
      <c r="B332" s="22" t="s">
        <v>341</v>
      </c>
      <c r="C332" s="23"/>
      <c r="D332" s="23"/>
      <c r="E332" s="23"/>
      <c r="F332" s="23"/>
      <c r="G332" s="125" t="s">
        <v>822</v>
      </c>
      <c r="H332" s="54">
        <v>548</v>
      </c>
      <c r="I332" s="54">
        <v>0</v>
      </c>
      <c r="J332" s="54">
        <v>0</v>
      </c>
      <c r="K332" s="54">
        <v>548</v>
      </c>
      <c r="L332" s="55"/>
    </row>
    <row r="333" spans="1:12" x14ac:dyDescent="0.3">
      <c r="A333" s="124" t="s">
        <v>823</v>
      </c>
      <c r="B333" s="22" t="s">
        <v>341</v>
      </c>
      <c r="C333" s="23"/>
      <c r="D333" s="23"/>
      <c r="E333" s="23"/>
      <c r="F333" s="23"/>
      <c r="G333" s="125" t="s">
        <v>710</v>
      </c>
      <c r="H333" s="54">
        <v>11275.09</v>
      </c>
      <c r="I333" s="54">
        <v>2221.56</v>
      </c>
      <c r="J333" s="54">
        <v>0</v>
      </c>
      <c r="K333" s="54">
        <v>13496.65</v>
      </c>
      <c r="L333" s="55"/>
    </row>
    <row r="334" spans="1:12" x14ac:dyDescent="0.3">
      <c r="A334" s="124" t="s">
        <v>824</v>
      </c>
      <c r="B334" s="22" t="s">
        <v>341</v>
      </c>
      <c r="C334" s="23"/>
      <c r="D334" s="23"/>
      <c r="E334" s="23"/>
      <c r="F334" s="23"/>
      <c r="G334" s="125" t="s">
        <v>754</v>
      </c>
      <c r="H334" s="54">
        <v>2105.7600000000002</v>
      </c>
      <c r="I334" s="54">
        <v>1558.8</v>
      </c>
      <c r="J334" s="54">
        <v>0</v>
      </c>
      <c r="K334" s="54">
        <v>3664.56</v>
      </c>
      <c r="L334" s="55"/>
    </row>
    <row r="335" spans="1:12" x14ac:dyDescent="0.3">
      <c r="A335" s="124" t="s">
        <v>825</v>
      </c>
      <c r="B335" s="22" t="s">
        <v>341</v>
      </c>
      <c r="C335" s="23"/>
      <c r="D335" s="23"/>
      <c r="E335" s="23"/>
      <c r="F335" s="23"/>
      <c r="G335" s="125" t="s">
        <v>826</v>
      </c>
      <c r="H335" s="54">
        <v>28961.13</v>
      </c>
      <c r="I335" s="54">
        <v>5663.58</v>
      </c>
      <c r="J335" s="54">
        <v>0.02</v>
      </c>
      <c r="K335" s="54">
        <v>34624.69</v>
      </c>
      <c r="L335" s="55"/>
    </row>
    <row r="336" spans="1:12" x14ac:dyDescent="0.3">
      <c r="A336" s="121" t="s">
        <v>341</v>
      </c>
      <c r="B336" s="22" t="s">
        <v>341</v>
      </c>
      <c r="C336" s="23"/>
      <c r="D336" s="23"/>
      <c r="E336" s="122" t="s">
        <v>341</v>
      </c>
      <c r="F336" s="63"/>
      <c r="G336" s="63"/>
      <c r="H336" s="56"/>
      <c r="I336" s="56"/>
      <c r="J336" s="56"/>
      <c r="K336" s="56"/>
      <c r="L336" s="53"/>
    </row>
    <row r="337" spans="1:12" x14ac:dyDescent="0.3">
      <c r="A337" s="121" t="s">
        <v>827</v>
      </c>
      <c r="B337" s="21" t="s">
        <v>341</v>
      </c>
      <c r="C337" s="122" t="s">
        <v>828</v>
      </c>
      <c r="D337" s="63"/>
      <c r="E337" s="63"/>
      <c r="F337" s="63"/>
      <c r="G337" s="63"/>
      <c r="H337" s="52">
        <v>372145.01</v>
      </c>
      <c r="I337" s="52">
        <v>57927.77</v>
      </c>
      <c r="J337" s="52">
        <v>0</v>
      </c>
      <c r="K337" s="52">
        <v>430072.78</v>
      </c>
      <c r="L337" s="53">
        <f>I337-J337</f>
        <v>57927.77</v>
      </c>
    </row>
    <row r="338" spans="1:12" x14ac:dyDescent="0.3">
      <c r="A338" s="121" t="s">
        <v>829</v>
      </c>
      <c r="B338" s="22" t="s">
        <v>341</v>
      </c>
      <c r="C338" s="23"/>
      <c r="D338" s="122" t="s">
        <v>828</v>
      </c>
      <c r="E338" s="63"/>
      <c r="F338" s="63"/>
      <c r="G338" s="63"/>
      <c r="H338" s="52">
        <v>372145.01</v>
      </c>
      <c r="I338" s="52">
        <v>57927.77</v>
      </c>
      <c r="J338" s="52">
        <v>0</v>
      </c>
      <c r="K338" s="52">
        <v>430072.78</v>
      </c>
      <c r="L338" s="53"/>
    </row>
    <row r="339" spans="1:12" x14ac:dyDescent="0.3">
      <c r="A339" s="121" t="s">
        <v>830</v>
      </c>
      <c r="B339" s="22" t="s">
        <v>341</v>
      </c>
      <c r="C339" s="23"/>
      <c r="D339" s="23"/>
      <c r="E339" s="122" t="s">
        <v>828</v>
      </c>
      <c r="F339" s="63"/>
      <c r="G339" s="63"/>
      <c r="H339" s="52">
        <v>372145.01</v>
      </c>
      <c r="I339" s="52">
        <v>57927.77</v>
      </c>
      <c r="J339" s="52">
        <v>0</v>
      </c>
      <c r="K339" s="52">
        <v>430072.78</v>
      </c>
      <c r="L339" s="53"/>
    </row>
    <row r="340" spans="1:12" x14ac:dyDescent="0.3">
      <c r="A340" s="121" t="s">
        <v>831</v>
      </c>
      <c r="B340" s="22" t="s">
        <v>341</v>
      </c>
      <c r="C340" s="23"/>
      <c r="D340" s="23"/>
      <c r="E340" s="23"/>
      <c r="F340" s="122" t="s">
        <v>813</v>
      </c>
      <c r="G340" s="63"/>
      <c r="H340" s="52">
        <v>297607.42</v>
      </c>
      <c r="I340" s="52">
        <v>50525.47</v>
      </c>
      <c r="J340" s="52">
        <v>0</v>
      </c>
      <c r="K340" s="52">
        <v>348132.89</v>
      </c>
      <c r="L340" s="53">
        <f>I340-J340</f>
        <v>50525.47</v>
      </c>
    </row>
    <row r="341" spans="1:12" x14ac:dyDescent="0.3">
      <c r="A341" s="124" t="s">
        <v>832</v>
      </c>
      <c r="B341" s="22" t="s">
        <v>341</v>
      </c>
      <c r="C341" s="23"/>
      <c r="D341" s="23"/>
      <c r="E341" s="23"/>
      <c r="F341" s="23"/>
      <c r="G341" s="125" t="s">
        <v>833</v>
      </c>
      <c r="H341" s="54">
        <v>297607.42</v>
      </c>
      <c r="I341" s="54">
        <v>50525.47</v>
      </c>
      <c r="J341" s="54">
        <v>0</v>
      </c>
      <c r="K341" s="54">
        <v>348132.89</v>
      </c>
      <c r="L341" s="55"/>
    </row>
    <row r="343" spans="1:12" x14ac:dyDescent="0.3">
      <c r="A343" s="121" t="s">
        <v>834</v>
      </c>
      <c r="B343" s="22" t="s">
        <v>341</v>
      </c>
      <c r="C343" s="23"/>
      <c r="D343" s="23"/>
      <c r="E343" s="23"/>
      <c r="F343" s="122" t="s">
        <v>835</v>
      </c>
      <c r="G343" s="63"/>
      <c r="H343" s="52">
        <v>62965.49</v>
      </c>
      <c r="I343" s="52">
        <v>0</v>
      </c>
      <c r="J343" s="52">
        <v>0</v>
      </c>
      <c r="K343" s="52">
        <v>62965.49</v>
      </c>
      <c r="L343" s="53">
        <f>I343-J343</f>
        <v>0</v>
      </c>
    </row>
    <row r="344" spans="1:12" x14ac:dyDescent="0.3">
      <c r="A344" s="124" t="s">
        <v>836</v>
      </c>
      <c r="B344" s="22" t="s">
        <v>341</v>
      </c>
      <c r="C344" s="23"/>
      <c r="D344" s="23"/>
      <c r="E344" s="23"/>
      <c r="F344" s="23"/>
      <c r="G344" s="125" t="s">
        <v>837</v>
      </c>
      <c r="H344" s="54">
        <v>53463.22</v>
      </c>
      <c r="I344" s="54">
        <v>0</v>
      </c>
      <c r="J344" s="54">
        <v>0</v>
      </c>
      <c r="K344" s="54">
        <v>53463.22</v>
      </c>
      <c r="L344" s="55"/>
    </row>
    <row r="345" spans="1:12" x14ac:dyDescent="0.3">
      <c r="A345" s="124" t="s">
        <v>838</v>
      </c>
      <c r="B345" s="22" t="s">
        <v>341</v>
      </c>
      <c r="C345" s="23"/>
      <c r="D345" s="23"/>
      <c r="E345" s="23"/>
      <c r="F345" s="23"/>
      <c r="G345" s="125" t="s">
        <v>839</v>
      </c>
      <c r="H345" s="54">
        <v>9502.27</v>
      </c>
      <c r="I345" s="54">
        <v>0</v>
      </c>
      <c r="J345" s="54">
        <v>0</v>
      </c>
      <c r="K345" s="54">
        <v>9502.27</v>
      </c>
      <c r="L345" s="55"/>
    </row>
    <row r="346" spans="1:12" x14ac:dyDescent="0.3">
      <c r="A346" s="127" t="s">
        <v>341</v>
      </c>
      <c r="B346" s="22" t="s">
        <v>341</v>
      </c>
      <c r="C346" s="23"/>
      <c r="D346" s="23"/>
      <c r="E346" s="23"/>
      <c r="F346" s="23"/>
      <c r="G346" s="128" t="s">
        <v>341</v>
      </c>
      <c r="H346" s="53"/>
      <c r="I346" s="53"/>
      <c r="J346" s="53"/>
      <c r="K346" s="53"/>
      <c r="L346" s="53"/>
    </row>
    <row r="347" spans="1:12" x14ac:dyDescent="0.3">
      <c r="A347" s="121" t="s">
        <v>840</v>
      </c>
      <c r="B347" s="22" t="s">
        <v>341</v>
      </c>
      <c r="C347" s="23"/>
      <c r="D347" s="23"/>
      <c r="E347" s="23"/>
      <c r="F347" s="122" t="s">
        <v>752</v>
      </c>
      <c r="G347" s="63"/>
      <c r="H347" s="52">
        <v>11572.1</v>
      </c>
      <c r="I347" s="52">
        <v>7402.3</v>
      </c>
      <c r="J347" s="52">
        <v>0</v>
      </c>
      <c r="K347" s="52">
        <v>18974.400000000001</v>
      </c>
      <c r="L347" s="53">
        <f>I347-J347</f>
        <v>7402.3</v>
      </c>
    </row>
    <row r="348" spans="1:12" x14ac:dyDescent="0.3">
      <c r="A348" s="124" t="s">
        <v>841</v>
      </c>
      <c r="B348" s="22" t="s">
        <v>341</v>
      </c>
      <c r="C348" s="23"/>
      <c r="D348" s="23"/>
      <c r="E348" s="23"/>
      <c r="F348" s="23"/>
      <c r="G348" s="125" t="s">
        <v>754</v>
      </c>
      <c r="H348" s="54">
        <v>1827</v>
      </c>
      <c r="I348" s="54">
        <v>3762.3</v>
      </c>
      <c r="J348" s="54">
        <v>0</v>
      </c>
      <c r="K348" s="54">
        <v>5589.3</v>
      </c>
      <c r="L348" s="55"/>
    </row>
    <row r="349" spans="1:12" x14ac:dyDescent="0.3">
      <c r="A349" s="124" t="s">
        <v>842</v>
      </c>
      <c r="B349" s="22" t="s">
        <v>341</v>
      </c>
      <c r="C349" s="23"/>
      <c r="D349" s="23"/>
      <c r="E349" s="23"/>
      <c r="F349" s="23"/>
      <c r="G349" s="125" t="s">
        <v>768</v>
      </c>
      <c r="H349" s="54">
        <v>6535.1</v>
      </c>
      <c r="I349" s="54">
        <v>3640</v>
      </c>
      <c r="J349" s="54">
        <v>0</v>
      </c>
      <c r="K349" s="54">
        <v>10175.1</v>
      </c>
      <c r="L349" s="55"/>
    </row>
    <row r="350" spans="1:12" x14ac:dyDescent="0.3">
      <c r="A350" s="124" t="s">
        <v>843</v>
      </c>
      <c r="B350" s="22" t="s">
        <v>341</v>
      </c>
      <c r="C350" s="23"/>
      <c r="D350" s="23"/>
      <c r="E350" s="23"/>
      <c r="F350" s="23"/>
      <c r="G350" s="125" t="s">
        <v>756</v>
      </c>
      <c r="H350" s="54">
        <v>3210</v>
      </c>
      <c r="I350" s="54">
        <v>0</v>
      </c>
      <c r="J350" s="54">
        <v>0</v>
      </c>
      <c r="K350" s="54">
        <v>3210</v>
      </c>
      <c r="L350" s="55"/>
    </row>
    <row r="351" spans="1:12" x14ac:dyDescent="0.3">
      <c r="A351" s="127" t="s">
        <v>341</v>
      </c>
      <c r="B351" s="22" t="s">
        <v>341</v>
      </c>
      <c r="C351" s="23"/>
      <c r="D351" s="23"/>
      <c r="E351" s="23"/>
      <c r="F351" s="23"/>
      <c r="G351" s="128" t="s">
        <v>341</v>
      </c>
      <c r="H351" s="53"/>
      <c r="I351" s="53"/>
      <c r="J351" s="53"/>
      <c r="K351" s="53"/>
      <c r="L351" s="53"/>
    </row>
    <row r="352" spans="1:12" x14ac:dyDescent="0.3">
      <c r="A352" s="121" t="s">
        <v>844</v>
      </c>
      <c r="B352" s="21" t="s">
        <v>341</v>
      </c>
      <c r="C352" s="122" t="s">
        <v>845</v>
      </c>
      <c r="D352" s="63"/>
      <c r="E352" s="63"/>
      <c r="F352" s="63"/>
      <c r="G352" s="63"/>
      <c r="H352" s="52">
        <v>642556.5</v>
      </c>
      <c r="I352" s="52">
        <v>156700.67000000001</v>
      </c>
      <c r="J352" s="52">
        <v>0.02</v>
      </c>
      <c r="K352" s="52">
        <v>799257.15</v>
      </c>
      <c r="L352" s="53">
        <f>I352-J352</f>
        <v>156700.65000000002</v>
      </c>
    </row>
    <row r="353" spans="1:12" x14ac:dyDescent="0.3">
      <c r="A353" s="121" t="s">
        <v>846</v>
      </c>
      <c r="B353" s="22" t="s">
        <v>341</v>
      </c>
      <c r="C353" s="23"/>
      <c r="D353" s="122" t="s">
        <v>845</v>
      </c>
      <c r="E353" s="63"/>
      <c r="F353" s="63"/>
      <c r="G353" s="63"/>
      <c r="H353" s="52">
        <v>642556.5</v>
      </c>
      <c r="I353" s="52">
        <v>156700.67000000001</v>
      </c>
      <c r="J353" s="52">
        <v>0.02</v>
      </c>
      <c r="K353" s="52">
        <v>799257.15</v>
      </c>
      <c r="L353" s="53"/>
    </row>
    <row r="354" spans="1:12" x14ac:dyDescent="0.3">
      <c r="A354" s="121" t="s">
        <v>847</v>
      </c>
      <c r="B354" s="22" t="s">
        <v>341</v>
      </c>
      <c r="C354" s="23"/>
      <c r="D354" s="23"/>
      <c r="E354" s="122" t="s">
        <v>845</v>
      </c>
      <c r="F354" s="63"/>
      <c r="G354" s="63"/>
      <c r="H354" s="52">
        <v>642556.5</v>
      </c>
      <c r="I354" s="52">
        <v>156700.67000000001</v>
      </c>
      <c r="J354" s="52">
        <v>0.02</v>
      </c>
      <c r="K354" s="52">
        <v>799257.15</v>
      </c>
      <c r="L354" s="53"/>
    </row>
    <row r="355" spans="1:12" x14ac:dyDescent="0.3">
      <c r="A355" s="121" t="s">
        <v>848</v>
      </c>
      <c r="B355" s="22" t="s">
        <v>341</v>
      </c>
      <c r="C355" s="23"/>
      <c r="D355" s="23"/>
      <c r="E355" s="23"/>
      <c r="F355" s="122" t="s">
        <v>849</v>
      </c>
      <c r="G355" s="63"/>
      <c r="H355" s="52">
        <v>129752.31</v>
      </c>
      <c r="I355" s="52">
        <v>11152.31</v>
      </c>
      <c r="J355" s="52">
        <v>0</v>
      </c>
      <c r="K355" s="52">
        <v>140904.62</v>
      </c>
      <c r="L355" s="53">
        <f>I355-J355</f>
        <v>11152.31</v>
      </c>
    </row>
    <row r="356" spans="1:12" x14ac:dyDescent="0.3">
      <c r="A356" s="124" t="s">
        <v>850</v>
      </c>
      <c r="B356" s="22" t="s">
        <v>341</v>
      </c>
      <c r="C356" s="23"/>
      <c r="D356" s="23"/>
      <c r="E356" s="23"/>
      <c r="F356" s="23"/>
      <c r="G356" s="125" t="s">
        <v>851</v>
      </c>
      <c r="H356" s="54">
        <v>129752.31</v>
      </c>
      <c r="I356" s="54">
        <v>11152.31</v>
      </c>
      <c r="J356" s="54">
        <v>0</v>
      </c>
      <c r="K356" s="54">
        <v>140904.62</v>
      </c>
      <c r="L356" s="55"/>
    </row>
    <row r="357" spans="1:12" x14ac:dyDescent="0.3">
      <c r="A357" s="127" t="s">
        <v>341</v>
      </c>
      <c r="B357" s="22" t="s">
        <v>341</v>
      </c>
      <c r="C357" s="23"/>
      <c r="D357" s="23"/>
      <c r="E357" s="23"/>
      <c r="F357" s="23"/>
      <c r="G357" s="128" t="s">
        <v>341</v>
      </c>
      <c r="H357" s="53"/>
      <c r="I357" s="53"/>
      <c r="J357" s="53"/>
      <c r="K357" s="53"/>
      <c r="L357" s="53"/>
    </row>
    <row r="358" spans="1:12" x14ac:dyDescent="0.3">
      <c r="A358" s="121" t="s">
        <v>852</v>
      </c>
      <c r="B358" s="22" t="s">
        <v>341</v>
      </c>
      <c r="C358" s="23"/>
      <c r="D358" s="23"/>
      <c r="E358" s="23"/>
      <c r="F358" s="122" t="s">
        <v>853</v>
      </c>
      <c r="G358" s="63"/>
      <c r="H358" s="52">
        <v>95579.82</v>
      </c>
      <c r="I358" s="52">
        <v>85088</v>
      </c>
      <c r="J358" s="52">
        <v>0</v>
      </c>
      <c r="K358" s="52">
        <v>180667.82</v>
      </c>
      <c r="L358" s="53">
        <f>I358-J358</f>
        <v>85088</v>
      </c>
    </row>
    <row r="359" spans="1:12" x14ac:dyDescent="0.3">
      <c r="A359" s="124" t="s">
        <v>854</v>
      </c>
      <c r="B359" s="22" t="s">
        <v>341</v>
      </c>
      <c r="C359" s="23"/>
      <c r="D359" s="23"/>
      <c r="E359" s="23"/>
      <c r="F359" s="23"/>
      <c r="G359" s="125" t="s">
        <v>855</v>
      </c>
      <c r="H359" s="54">
        <v>73903.02</v>
      </c>
      <c r="I359" s="54">
        <v>57200</v>
      </c>
      <c r="J359" s="54">
        <v>0</v>
      </c>
      <c r="K359" s="54">
        <v>131103.01999999999</v>
      </c>
      <c r="L359" s="55"/>
    </row>
    <row r="360" spans="1:12" x14ac:dyDescent="0.3">
      <c r="A360" s="124" t="s">
        <v>856</v>
      </c>
      <c r="B360" s="22" t="s">
        <v>341</v>
      </c>
      <c r="C360" s="23"/>
      <c r="D360" s="23"/>
      <c r="E360" s="23"/>
      <c r="F360" s="23"/>
      <c r="G360" s="125" t="s">
        <v>857</v>
      </c>
      <c r="H360" s="54">
        <v>21676.799999999999</v>
      </c>
      <c r="I360" s="54">
        <v>27888</v>
      </c>
      <c r="J360" s="54">
        <v>0</v>
      </c>
      <c r="K360" s="54">
        <v>49564.800000000003</v>
      </c>
      <c r="L360" s="55"/>
    </row>
    <row r="361" spans="1:12" x14ac:dyDescent="0.3">
      <c r="A361" s="127" t="s">
        <v>341</v>
      </c>
      <c r="B361" s="22" t="s">
        <v>341</v>
      </c>
      <c r="C361" s="23"/>
      <c r="D361" s="23"/>
      <c r="E361" s="23"/>
      <c r="F361" s="23"/>
      <c r="G361" s="128" t="s">
        <v>341</v>
      </c>
      <c r="H361" s="53"/>
      <c r="I361" s="53"/>
      <c r="J361" s="53"/>
      <c r="K361" s="53"/>
      <c r="L361" s="53"/>
    </row>
    <row r="362" spans="1:12" x14ac:dyDescent="0.3">
      <c r="A362" s="121" t="s">
        <v>858</v>
      </c>
      <c r="B362" s="22" t="s">
        <v>341</v>
      </c>
      <c r="C362" s="23"/>
      <c r="D362" s="23"/>
      <c r="E362" s="23"/>
      <c r="F362" s="122" t="s">
        <v>859</v>
      </c>
      <c r="G362" s="63"/>
      <c r="H362" s="52">
        <v>218</v>
      </c>
      <c r="I362" s="52">
        <v>0</v>
      </c>
      <c r="J362" s="52">
        <v>0</v>
      </c>
      <c r="K362" s="52">
        <v>218</v>
      </c>
      <c r="L362" s="53">
        <f>I362-J362</f>
        <v>0</v>
      </c>
    </row>
    <row r="363" spans="1:12" x14ac:dyDescent="0.3">
      <c r="A363" s="124" t="s">
        <v>860</v>
      </c>
      <c r="B363" s="22" t="s">
        <v>341</v>
      </c>
      <c r="C363" s="23"/>
      <c r="D363" s="23"/>
      <c r="E363" s="23"/>
      <c r="F363" s="23"/>
      <c r="G363" s="125" t="s">
        <v>861</v>
      </c>
      <c r="H363" s="54">
        <v>218</v>
      </c>
      <c r="I363" s="54">
        <v>0</v>
      </c>
      <c r="J363" s="54">
        <v>0</v>
      </c>
      <c r="K363" s="54">
        <v>218</v>
      </c>
      <c r="L363" s="55"/>
    </row>
    <row r="364" spans="1:12" x14ac:dyDescent="0.3">
      <c r="A364" s="127" t="s">
        <v>341</v>
      </c>
      <c r="B364" s="22" t="s">
        <v>341</v>
      </c>
      <c r="C364" s="23"/>
      <c r="D364" s="23"/>
      <c r="E364" s="23"/>
      <c r="F364" s="23"/>
      <c r="G364" s="128" t="s">
        <v>341</v>
      </c>
      <c r="H364" s="53"/>
      <c r="I364" s="53"/>
      <c r="J364" s="53"/>
      <c r="K364" s="53"/>
      <c r="L364" s="53"/>
    </row>
    <row r="365" spans="1:12" x14ac:dyDescent="0.3">
      <c r="A365" s="121" t="s">
        <v>862</v>
      </c>
      <c r="B365" s="22" t="s">
        <v>341</v>
      </c>
      <c r="C365" s="23"/>
      <c r="D365" s="23"/>
      <c r="E365" s="23"/>
      <c r="F365" s="122" t="s">
        <v>863</v>
      </c>
      <c r="G365" s="63"/>
      <c r="H365" s="52">
        <v>232831.2</v>
      </c>
      <c r="I365" s="52">
        <v>14288.36</v>
      </c>
      <c r="J365" s="52">
        <v>0.02</v>
      </c>
      <c r="K365" s="52">
        <v>247119.54</v>
      </c>
      <c r="L365" s="53">
        <f t="shared" ref="L365:L373" si="2">I365-J365</f>
        <v>14288.34</v>
      </c>
    </row>
    <row r="366" spans="1:12" x14ac:dyDescent="0.3">
      <c r="A366" s="124" t="s">
        <v>864</v>
      </c>
      <c r="B366" s="22" t="s">
        <v>341</v>
      </c>
      <c r="C366" s="23"/>
      <c r="D366" s="23"/>
      <c r="E366" s="23"/>
      <c r="F366" s="23"/>
      <c r="G366" s="125" t="s">
        <v>865</v>
      </c>
      <c r="H366" s="54">
        <v>8569.76</v>
      </c>
      <c r="I366" s="54">
        <v>1580</v>
      </c>
      <c r="J366" s="54">
        <v>0</v>
      </c>
      <c r="K366" s="54">
        <v>10149.76</v>
      </c>
      <c r="L366" s="53">
        <f t="shared" si="2"/>
        <v>1580</v>
      </c>
    </row>
    <row r="367" spans="1:12" x14ac:dyDescent="0.3">
      <c r="A367" s="124" t="s">
        <v>866</v>
      </c>
      <c r="B367" s="22" t="s">
        <v>341</v>
      </c>
      <c r="C367" s="23"/>
      <c r="D367" s="23"/>
      <c r="E367" s="23"/>
      <c r="F367" s="23"/>
      <c r="G367" s="125" t="s">
        <v>768</v>
      </c>
      <c r="H367" s="54">
        <v>23553.599999999999</v>
      </c>
      <c r="I367" s="54">
        <v>4298.2</v>
      </c>
      <c r="J367" s="54">
        <v>0</v>
      </c>
      <c r="K367" s="54">
        <v>27851.8</v>
      </c>
      <c r="L367" s="53">
        <f t="shared" si="2"/>
        <v>4298.2</v>
      </c>
    </row>
    <row r="368" spans="1:12" x14ac:dyDescent="0.3">
      <c r="A368" s="124" t="s">
        <v>867</v>
      </c>
      <c r="B368" s="22" t="s">
        <v>341</v>
      </c>
      <c r="C368" s="23"/>
      <c r="D368" s="23"/>
      <c r="E368" s="23"/>
      <c r="F368" s="23"/>
      <c r="G368" s="125" t="s">
        <v>868</v>
      </c>
      <c r="H368" s="54">
        <v>140377.5</v>
      </c>
      <c r="I368" s="54">
        <v>0</v>
      </c>
      <c r="J368" s="54">
        <v>0</v>
      </c>
      <c r="K368" s="54">
        <v>140377.5</v>
      </c>
      <c r="L368" s="53">
        <f t="shared" si="2"/>
        <v>0</v>
      </c>
    </row>
    <row r="369" spans="1:12" x14ac:dyDescent="0.3">
      <c r="A369" s="124" t="s">
        <v>869</v>
      </c>
      <c r="B369" s="22" t="s">
        <v>341</v>
      </c>
      <c r="C369" s="23"/>
      <c r="D369" s="23"/>
      <c r="E369" s="23"/>
      <c r="F369" s="23"/>
      <c r="G369" s="125" t="s">
        <v>870</v>
      </c>
      <c r="H369" s="54">
        <v>38936.06</v>
      </c>
      <c r="I369" s="54">
        <v>2410.21</v>
      </c>
      <c r="J369" s="54">
        <v>0</v>
      </c>
      <c r="K369" s="54">
        <v>41346.269999999997</v>
      </c>
      <c r="L369" s="53">
        <f t="shared" si="2"/>
        <v>2410.21</v>
      </c>
    </row>
    <row r="370" spans="1:12" x14ac:dyDescent="0.3">
      <c r="A370" s="124" t="s">
        <v>871</v>
      </c>
      <c r="B370" s="22" t="s">
        <v>341</v>
      </c>
      <c r="C370" s="23"/>
      <c r="D370" s="23"/>
      <c r="E370" s="23"/>
      <c r="F370" s="23"/>
      <c r="G370" s="125" t="s">
        <v>872</v>
      </c>
      <c r="H370" s="54">
        <v>2283.4</v>
      </c>
      <c r="I370" s="54">
        <v>0</v>
      </c>
      <c r="J370" s="54">
        <v>0</v>
      </c>
      <c r="K370" s="54">
        <v>2283.4</v>
      </c>
      <c r="L370" s="53">
        <f t="shared" si="2"/>
        <v>0</v>
      </c>
    </row>
    <row r="371" spans="1:12" x14ac:dyDescent="0.3">
      <c r="A371" s="124" t="s">
        <v>873</v>
      </c>
      <c r="B371" s="22" t="s">
        <v>341</v>
      </c>
      <c r="C371" s="23"/>
      <c r="D371" s="23"/>
      <c r="E371" s="23"/>
      <c r="F371" s="23"/>
      <c r="G371" s="125" t="s">
        <v>874</v>
      </c>
      <c r="H371" s="54">
        <v>12600</v>
      </c>
      <c r="I371" s="54">
        <v>0</v>
      </c>
      <c r="J371" s="54">
        <v>0</v>
      </c>
      <c r="K371" s="54">
        <v>12600</v>
      </c>
      <c r="L371" s="53">
        <f t="shared" si="2"/>
        <v>0</v>
      </c>
    </row>
    <row r="372" spans="1:12" x14ac:dyDescent="0.3">
      <c r="A372" s="124" t="s">
        <v>875</v>
      </c>
      <c r="B372" s="22" t="s">
        <v>341</v>
      </c>
      <c r="C372" s="23"/>
      <c r="D372" s="23"/>
      <c r="E372" s="23"/>
      <c r="F372" s="23"/>
      <c r="G372" s="125" t="s">
        <v>876</v>
      </c>
      <c r="H372" s="54">
        <v>4200</v>
      </c>
      <c r="I372" s="54">
        <v>5999.95</v>
      </c>
      <c r="J372" s="54">
        <v>0.02</v>
      </c>
      <c r="K372" s="54">
        <v>10199.93</v>
      </c>
      <c r="L372" s="53">
        <f t="shared" si="2"/>
        <v>5999.9299999999994</v>
      </c>
    </row>
    <row r="373" spans="1:12" x14ac:dyDescent="0.3">
      <c r="A373" s="124" t="s">
        <v>877</v>
      </c>
      <c r="B373" s="22" t="s">
        <v>341</v>
      </c>
      <c r="C373" s="23"/>
      <c r="D373" s="23"/>
      <c r="E373" s="23"/>
      <c r="F373" s="23"/>
      <c r="G373" s="125" t="s">
        <v>878</v>
      </c>
      <c r="H373" s="54">
        <v>2310.88</v>
      </c>
      <c r="I373" s="54">
        <v>0</v>
      </c>
      <c r="J373" s="54">
        <v>0</v>
      </c>
      <c r="K373" s="54">
        <v>2310.88</v>
      </c>
      <c r="L373" s="53">
        <f t="shared" si="2"/>
        <v>0</v>
      </c>
    </row>
    <row r="374" spans="1:12" x14ac:dyDescent="0.3">
      <c r="A374" s="127" t="s">
        <v>341</v>
      </c>
      <c r="B374" s="22" t="s">
        <v>341</v>
      </c>
      <c r="C374" s="23"/>
      <c r="D374" s="23"/>
      <c r="E374" s="23"/>
      <c r="F374" s="23"/>
      <c r="G374" s="128" t="s">
        <v>341</v>
      </c>
      <c r="H374" s="53"/>
      <c r="I374" s="53"/>
      <c r="J374" s="53"/>
      <c r="K374" s="53"/>
      <c r="L374" s="53"/>
    </row>
    <row r="375" spans="1:12" x14ac:dyDescent="0.3">
      <c r="A375" s="121" t="s">
        <v>879</v>
      </c>
      <c r="B375" s="22" t="s">
        <v>341</v>
      </c>
      <c r="C375" s="23"/>
      <c r="D375" s="23"/>
      <c r="E375" s="23"/>
      <c r="F375" s="122" t="s">
        <v>752</v>
      </c>
      <c r="G375" s="63"/>
      <c r="H375" s="52">
        <v>184175.17</v>
      </c>
      <c r="I375" s="52">
        <v>46172</v>
      </c>
      <c r="J375" s="52">
        <v>0</v>
      </c>
      <c r="K375" s="52">
        <v>230347.17</v>
      </c>
      <c r="L375" s="53">
        <f>I375-J375</f>
        <v>46172</v>
      </c>
    </row>
    <row r="376" spans="1:12" x14ac:dyDescent="0.3">
      <c r="A376" s="124" t="s">
        <v>880</v>
      </c>
      <c r="B376" s="22" t="s">
        <v>341</v>
      </c>
      <c r="C376" s="23"/>
      <c r="D376" s="23"/>
      <c r="E376" s="23"/>
      <c r="F376" s="23"/>
      <c r="G376" s="125" t="s">
        <v>754</v>
      </c>
      <c r="H376" s="54">
        <v>21575.279999999999</v>
      </c>
      <c r="I376" s="54">
        <v>15227.5</v>
      </c>
      <c r="J376" s="54">
        <v>0</v>
      </c>
      <c r="K376" s="54">
        <v>36802.78</v>
      </c>
      <c r="L376" s="55"/>
    </row>
    <row r="377" spans="1:12" x14ac:dyDescent="0.3">
      <c r="A377" s="124" t="s">
        <v>881</v>
      </c>
      <c r="B377" s="22" t="s">
        <v>341</v>
      </c>
      <c r="C377" s="23"/>
      <c r="D377" s="23"/>
      <c r="E377" s="23"/>
      <c r="F377" s="23"/>
      <c r="G377" s="125" t="s">
        <v>882</v>
      </c>
      <c r="H377" s="54">
        <v>176.4</v>
      </c>
      <c r="I377" s="54">
        <v>0</v>
      </c>
      <c r="J377" s="54">
        <v>0</v>
      </c>
      <c r="K377" s="54">
        <v>176.4</v>
      </c>
      <c r="L377" s="55"/>
    </row>
    <row r="378" spans="1:12" x14ac:dyDescent="0.3">
      <c r="A378" s="124" t="s">
        <v>883</v>
      </c>
      <c r="B378" s="22" t="s">
        <v>341</v>
      </c>
      <c r="C378" s="23"/>
      <c r="D378" s="23"/>
      <c r="E378" s="23"/>
      <c r="F378" s="23"/>
      <c r="G378" s="125" t="s">
        <v>884</v>
      </c>
      <c r="H378" s="54">
        <v>5903.69</v>
      </c>
      <c r="I378" s="54">
        <v>4012</v>
      </c>
      <c r="J378" s="54">
        <v>0</v>
      </c>
      <c r="K378" s="54">
        <v>9915.69</v>
      </c>
      <c r="L378" s="55"/>
    </row>
    <row r="379" spans="1:12" x14ac:dyDescent="0.3">
      <c r="A379" s="124" t="s">
        <v>885</v>
      </c>
      <c r="B379" s="22" t="s">
        <v>341</v>
      </c>
      <c r="C379" s="23"/>
      <c r="D379" s="23"/>
      <c r="E379" s="23"/>
      <c r="F379" s="23"/>
      <c r="G379" s="125" t="s">
        <v>886</v>
      </c>
      <c r="H379" s="54">
        <v>106732.5</v>
      </c>
      <c r="I379" s="54">
        <v>16852.5</v>
      </c>
      <c r="J379" s="54">
        <v>0</v>
      </c>
      <c r="K379" s="54">
        <v>123585</v>
      </c>
      <c r="L379" s="55"/>
    </row>
    <row r="380" spans="1:12" x14ac:dyDescent="0.3">
      <c r="A380" s="124" t="s">
        <v>887</v>
      </c>
      <c r="B380" s="22" t="s">
        <v>341</v>
      </c>
      <c r="C380" s="23"/>
      <c r="D380" s="23"/>
      <c r="E380" s="23"/>
      <c r="F380" s="23"/>
      <c r="G380" s="125" t="s">
        <v>760</v>
      </c>
      <c r="H380" s="54">
        <v>45922.3</v>
      </c>
      <c r="I380" s="54">
        <v>10080</v>
      </c>
      <c r="J380" s="54">
        <v>0</v>
      </c>
      <c r="K380" s="54">
        <v>56002.3</v>
      </c>
      <c r="L380" s="55"/>
    </row>
    <row r="381" spans="1:12" x14ac:dyDescent="0.3">
      <c r="A381" s="124" t="s">
        <v>888</v>
      </c>
      <c r="B381" s="22" t="s">
        <v>341</v>
      </c>
      <c r="C381" s="23"/>
      <c r="D381" s="23"/>
      <c r="E381" s="23"/>
      <c r="F381" s="23"/>
      <c r="G381" s="125" t="s">
        <v>756</v>
      </c>
      <c r="H381" s="54">
        <v>3865</v>
      </c>
      <c r="I381" s="54">
        <v>0</v>
      </c>
      <c r="J381" s="54">
        <v>0</v>
      </c>
      <c r="K381" s="54">
        <v>3865</v>
      </c>
      <c r="L381" s="55"/>
    </row>
    <row r="382" spans="1:12" x14ac:dyDescent="0.3">
      <c r="A382" s="127" t="s">
        <v>341</v>
      </c>
      <c r="B382" s="22" t="s">
        <v>341</v>
      </c>
      <c r="C382" s="23"/>
      <c r="D382" s="23"/>
      <c r="E382" s="23"/>
      <c r="F382" s="23"/>
      <c r="G382" s="128" t="s">
        <v>341</v>
      </c>
      <c r="H382" s="53"/>
      <c r="I382" s="53"/>
      <c r="J382" s="53"/>
      <c r="K382" s="53"/>
      <c r="L382" s="53"/>
    </row>
    <row r="383" spans="1:12" x14ac:dyDescent="0.3">
      <c r="A383" s="121" t="s">
        <v>889</v>
      </c>
      <c r="B383" s="21" t="s">
        <v>341</v>
      </c>
      <c r="C383" s="122" t="s">
        <v>890</v>
      </c>
      <c r="D383" s="63"/>
      <c r="E383" s="63"/>
      <c r="F383" s="63"/>
      <c r="G383" s="63"/>
      <c r="H383" s="52">
        <v>318749.62</v>
      </c>
      <c r="I383" s="52">
        <v>161357.92000000001</v>
      </c>
      <c r="J383" s="52">
        <v>0</v>
      </c>
      <c r="K383" s="52">
        <v>480107.54</v>
      </c>
      <c r="L383" s="53">
        <f>I383-J383</f>
        <v>161357.92000000001</v>
      </c>
    </row>
    <row r="384" spans="1:12" x14ac:dyDescent="0.3">
      <c r="A384" s="121" t="s">
        <v>891</v>
      </c>
      <c r="B384" s="22" t="s">
        <v>341</v>
      </c>
      <c r="C384" s="23"/>
      <c r="D384" s="122" t="s">
        <v>890</v>
      </c>
      <c r="E384" s="63"/>
      <c r="F384" s="63"/>
      <c r="G384" s="63"/>
      <c r="H384" s="52">
        <v>318749.62</v>
      </c>
      <c r="I384" s="52">
        <v>161357.92000000001</v>
      </c>
      <c r="J384" s="52">
        <v>0</v>
      </c>
      <c r="K384" s="52">
        <v>480107.54</v>
      </c>
      <c r="L384" s="53"/>
    </row>
    <row r="385" spans="1:12" x14ac:dyDescent="0.3">
      <c r="A385" s="121" t="s">
        <v>892</v>
      </c>
      <c r="B385" s="22" t="s">
        <v>341</v>
      </c>
      <c r="C385" s="23"/>
      <c r="D385" s="23"/>
      <c r="E385" s="122" t="s">
        <v>890</v>
      </c>
      <c r="F385" s="63"/>
      <c r="G385" s="63"/>
      <c r="H385" s="52">
        <v>318749.62</v>
      </c>
      <c r="I385" s="52">
        <v>161357.92000000001</v>
      </c>
      <c r="J385" s="52">
        <v>0</v>
      </c>
      <c r="K385" s="52">
        <v>480107.54</v>
      </c>
      <c r="L385" s="53"/>
    </row>
    <row r="386" spans="1:12" x14ac:dyDescent="0.3">
      <c r="A386" s="121" t="s">
        <v>893</v>
      </c>
      <c r="B386" s="22" t="s">
        <v>341</v>
      </c>
      <c r="C386" s="23"/>
      <c r="D386" s="23"/>
      <c r="E386" s="23"/>
      <c r="F386" s="122" t="s">
        <v>894</v>
      </c>
      <c r="G386" s="63"/>
      <c r="H386" s="52">
        <v>9863.23</v>
      </c>
      <c r="I386" s="52">
        <v>21737.32</v>
      </c>
      <c r="J386" s="52">
        <v>0</v>
      </c>
      <c r="K386" s="52">
        <v>31600.55</v>
      </c>
      <c r="L386" s="53">
        <f>I386-J386</f>
        <v>21737.32</v>
      </c>
    </row>
    <row r="387" spans="1:12" x14ac:dyDescent="0.3">
      <c r="A387" s="124" t="s">
        <v>895</v>
      </c>
      <c r="B387" s="22" t="s">
        <v>341</v>
      </c>
      <c r="C387" s="23"/>
      <c r="D387" s="23"/>
      <c r="E387" s="23"/>
      <c r="F387" s="23"/>
      <c r="G387" s="125" t="s">
        <v>896</v>
      </c>
      <c r="H387" s="54">
        <v>9212.39</v>
      </c>
      <c r="I387" s="54">
        <v>21674.99</v>
      </c>
      <c r="J387" s="54">
        <v>0</v>
      </c>
      <c r="K387" s="54">
        <v>30887.38</v>
      </c>
      <c r="L387" s="55"/>
    </row>
    <row r="388" spans="1:12" x14ac:dyDescent="0.3">
      <c r="A388" s="124" t="s">
        <v>897</v>
      </c>
      <c r="B388" s="22" t="s">
        <v>341</v>
      </c>
      <c r="C388" s="23"/>
      <c r="D388" s="23"/>
      <c r="E388" s="23"/>
      <c r="F388" s="23"/>
      <c r="G388" s="125" t="s">
        <v>898</v>
      </c>
      <c r="H388" s="54">
        <v>650.84</v>
      </c>
      <c r="I388" s="54">
        <v>62.33</v>
      </c>
      <c r="J388" s="54">
        <v>0</v>
      </c>
      <c r="K388" s="54">
        <v>713.17</v>
      </c>
      <c r="L388" s="55"/>
    </row>
    <row r="389" spans="1:12" x14ac:dyDescent="0.3">
      <c r="A389" s="127" t="s">
        <v>341</v>
      </c>
      <c r="B389" s="22" t="s">
        <v>341</v>
      </c>
      <c r="C389" s="23"/>
      <c r="D389" s="23"/>
      <c r="E389" s="23"/>
      <c r="F389" s="23"/>
      <c r="G389" s="128" t="s">
        <v>341</v>
      </c>
      <c r="H389" s="53"/>
      <c r="I389" s="53"/>
      <c r="J389" s="53"/>
      <c r="K389" s="53"/>
      <c r="L389" s="53"/>
    </row>
    <row r="390" spans="1:12" x14ac:dyDescent="0.3">
      <c r="A390" s="121" t="s">
        <v>899</v>
      </c>
      <c r="B390" s="22" t="s">
        <v>341</v>
      </c>
      <c r="C390" s="23"/>
      <c r="D390" s="23"/>
      <c r="E390" s="23"/>
      <c r="F390" s="122" t="s">
        <v>900</v>
      </c>
      <c r="G390" s="63"/>
      <c r="H390" s="52">
        <v>87213.39</v>
      </c>
      <c r="I390" s="52">
        <v>0</v>
      </c>
      <c r="J390" s="52">
        <v>0</v>
      </c>
      <c r="K390" s="52">
        <v>87213.39</v>
      </c>
      <c r="L390" s="53">
        <f>I390-J390</f>
        <v>0</v>
      </c>
    </row>
    <row r="391" spans="1:12" x14ac:dyDescent="0.3">
      <c r="A391" s="124" t="s">
        <v>901</v>
      </c>
      <c r="B391" s="22" t="s">
        <v>341</v>
      </c>
      <c r="C391" s="23"/>
      <c r="D391" s="23"/>
      <c r="E391" s="23"/>
      <c r="F391" s="23"/>
      <c r="G391" s="125" t="s">
        <v>902</v>
      </c>
      <c r="H391" s="54">
        <v>6736.2</v>
      </c>
      <c r="I391" s="54">
        <v>0</v>
      </c>
      <c r="J391" s="54">
        <v>0</v>
      </c>
      <c r="K391" s="54">
        <v>6736.2</v>
      </c>
      <c r="L391" s="55"/>
    </row>
    <row r="392" spans="1:12" x14ac:dyDescent="0.3">
      <c r="A392" s="124" t="s">
        <v>903</v>
      </c>
      <c r="B392" s="22" t="s">
        <v>341</v>
      </c>
      <c r="C392" s="23"/>
      <c r="D392" s="23"/>
      <c r="E392" s="23"/>
      <c r="F392" s="23"/>
      <c r="G392" s="125" t="s">
        <v>904</v>
      </c>
      <c r="H392" s="54">
        <v>3665.28</v>
      </c>
      <c r="I392" s="54">
        <v>0</v>
      </c>
      <c r="J392" s="54">
        <v>0</v>
      </c>
      <c r="K392" s="54">
        <v>3665.28</v>
      </c>
      <c r="L392" s="55"/>
    </row>
    <row r="393" spans="1:12" x14ac:dyDescent="0.3">
      <c r="A393" s="124" t="s">
        <v>905</v>
      </c>
      <c r="B393" s="22" t="s">
        <v>341</v>
      </c>
      <c r="C393" s="23"/>
      <c r="D393" s="23"/>
      <c r="E393" s="23"/>
      <c r="F393" s="23"/>
      <c r="G393" s="125" t="s">
        <v>906</v>
      </c>
      <c r="H393" s="54">
        <v>45361.55</v>
      </c>
      <c r="I393" s="54">
        <v>0</v>
      </c>
      <c r="J393" s="54">
        <v>0</v>
      </c>
      <c r="K393" s="54">
        <v>45361.55</v>
      </c>
      <c r="L393" s="55"/>
    </row>
    <row r="394" spans="1:12" x14ac:dyDescent="0.3">
      <c r="A394" s="124" t="s">
        <v>907</v>
      </c>
      <c r="B394" s="22" t="s">
        <v>341</v>
      </c>
      <c r="C394" s="23"/>
      <c r="D394" s="23"/>
      <c r="E394" s="23"/>
      <c r="F394" s="23"/>
      <c r="G394" s="125" t="s">
        <v>908</v>
      </c>
      <c r="H394" s="54">
        <v>4299.3999999999996</v>
      </c>
      <c r="I394" s="54">
        <v>0</v>
      </c>
      <c r="J394" s="54">
        <v>0</v>
      </c>
      <c r="K394" s="54">
        <v>4299.3999999999996</v>
      </c>
      <c r="L394" s="55"/>
    </row>
    <row r="395" spans="1:12" x14ac:dyDescent="0.3">
      <c r="A395" s="124" t="s">
        <v>909</v>
      </c>
      <c r="B395" s="22" t="s">
        <v>341</v>
      </c>
      <c r="C395" s="23"/>
      <c r="D395" s="23"/>
      <c r="E395" s="23"/>
      <c r="F395" s="23"/>
      <c r="G395" s="125" t="s">
        <v>910</v>
      </c>
      <c r="H395" s="54">
        <v>5799.21</v>
      </c>
      <c r="I395" s="54">
        <v>0</v>
      </c>
      <c r="J395" s="54">
        <v>0</v>
      </c>
      <c r="K395" s="54">
        <v>5799.21</v>
      </c>
      <c r="L395" s="55"/>
    </row>
    <row r="396" spans="1:12" x14ac:dyDescent="0.3">
      <c r="A396" s="124" t="s">
        <v>911</v>
      </c>
      <c r="B396" s="22" t="s">
        <v>341</v>
      </c>
      <c r="C396" s="23"/>
      <c r="D396" s="23"/>
      <c r="E396" s="23"/>
      <c r="F396" s="23"/>
      <c r="G396" s="125" t="s">
        <v>912</v>
      </c>
      <c r="H396" s="54">
        <v>15000</v>
      </c>
      <c r="I396" s="54">
        <v>0</v>
      </c>
      <c r="J396" s="54">
        <v>0</v>
      </c>
      <c r="K396" s="54">
        <v>15000</v>
      </c>
      <c r="L396" s="55"/>
    </row>
    <row r="397" spans="1:12" x14ac:dyDescent="0.3">
      <c r="A397" s="124" t="s">
        <v>913</v>
      </c>
      <c r="B397" s="22" t="s">
        <v>341</v>
      </c>
      <c r="C397" s="23"/>
      <c r="D397" s="23"/>
      <c r="E397" s="23"/>
      <c r="F397" s="23"/>
      <c r="G397" s="125" t="s">
        <v>914</v>
      </c>
      <c r="H397" s="54">
        <v>6351.75</v>
      </c>
      <c r="I397" s="54">
        <v>0</v>
      </c>
      <c r="J397" s="54">
        <v>0</v>
      </c>
      <c r="K397" s="54">
        <v>6351.75</v>
      </c>
      <c r="L397" s="55"/>
    </row>
    <row r="398" spans="1:12" x14ac:dyDescent="0.3">
      <c r="A398" s="127" t="s">
        <v>341</v>
      </c>
      <c r="B398" s="22" t="s">
        <v>341</v>
      </c>
      <c r="C398" s="23"/>
      <c r="D398" s="23"/>
      <c r="E398" s="23"/>
      <c r="F398" s="23"/>
      <c r="G398" s="128" t="s">
        <v>341</v>
      </c>
      <c r="H398" s="53"/>
      <c r="I398" s="53"/>
      <c r="J398" s="53"/>
      <c r="K398" s="53"/>
      <c r="L398" s="53"/>
    </row>
    <row r="399" spans="1:12" x14ac:dyDescent="0.3">
      <c r="A399" s="121" t="s">
        <v>915</v>
      </c>
      <c r="B399" s="22" t="s">
        <v>341</v>
      </c>
      <c r="C399" s="23"/>
      <c r="D399" s="23"/>
      <c r="E399" s="23"/>
      <c r="F399" s="122" t="s">
        <v>916</v>
      </c>
      <c r="G399" s="63"/>
      <c r="H399" s="52">
        <v>11262</v>
      </c>
      <c r="I399" s="52">
        <v>0</v>
      </c>
      <c r="J399" s="52">
        <v>0</v>
      </c>
      <c r="K399" s="52">
        <v>11262</v>
      </c>
      <c r="L399" s="53">
        <f>I399-J399</f>
        <v>0</v>
      </c>
    </row>
    <row r="400" spans="1:12" x14ac:dyDescent="0.3">
      <c r="A400" s="124" t="s">
        <v>917</v>
      </c>
      <c r="B400" s="22" t="s">
        <v>341</v>
      </c>
      <c r="C400" s="23"/>
      <c r="D400" s="23"/>
      <c r="E400" s="23"/>
      <c r="F400" s="23"/>
      <c r="G400" s="125" t="s">
        <v>918</v>
      </c>
      <c r="H400" s="54">
        <v>11262</v>
      </c>
      <c r="I400" s="54">
        <v>0</v>
      </c>
      <c r="J400" s="54">
        <v>0</v>
      </c>
      <c r="K400" s="54">
        <v>11262</v>
      </c>
      <c r="L400" s="55"/>
    </row>
    <row r="401" spans="1:12" x14ac:dyDescent="0.3">
      <c r="A401" s="127" t="s">
        <v>341</v>
      </c>
      <c r="B401" s="22" t="s">
        <v>341</v>
      </c>
      <c r="C401" s="23"/>
      <c r="D401" s="23"/>
      <c r="E401" s="23"/>
      <c r="F401" s="23"/>
      <c r="G401" s="128" t="s">
        <v>341</v>
      </c>
      <c r="H401" s="53"/>
      <c r="I401" s="53"/>
      <c r="J401" s="53"/>
      <c r="K401" s="53"/>
      <c r="L401" s="53"/>
    </row>
    <row r="402" spans="1:12" x14ac:dyDescent="0.3">
      <c r="A402" s="121" t="s">
        <v>919</v>
      </c>
      <c r="B402" s="22" t="s">
        <v>341</v>
      </c>
      <c r="C402" s="23"/>
      <c r="D402" s="23"/>
      <c r="E402" s="23"/>
      <c r="F402" s="122" t="s">
        <v>794</v>
      </c>
      <c r="G402" s="63"/>
      <c r="H402" s="52">
        <v>210411</v>
      </c>
      <c r="I402" s="52">
        <v>139620.6</v>
      </c>
      <c r="J402" s="52">
        <v>0</v>
      </c>
      <c r="K402" s="52">
        <v>350031.6</v>
      </c>
      <c r="L402" s="53">
        <f>I402-J402</f>
        <v>139620.6</v>
      </c>
    </row>
    <row r="403" spans="1:12" x14ac:dyDescent="0.3">
      <c r="A403" s="124" t="s">
        <v>920</v>
      </c>
      <c r="B403" s="22" t="s">
        <v>341</v>
      </c>
      <c r="C403" s="23"/>
      <c r="D403" s="23"/>
      <c r="E403" s="23"/>
      <c r="F403" s="23"/>
      <c r="G403" s="125" t="s">
        <v>794</v>
      </c>
      <c r="H403" s="54">
        <v>210411</v>
      </c>
      <c r="I403" s="54">
        <v>139620.6</v>
      </c>
      <c r="J403" s="54">
        <v>0</v>
      </c>
      <c r="K403" s="54">
        <v>350031.6</v>
      </c>
      <c r="L403" s="55"/>
    </row>
    <row r="404" spans="1:12" x14ac:dyDescent="0.3">
      <c r="A404" s="121" t="s">
        <v>341</v>
      </c>
      <c r="B404" s="21" t="s">
        <v>341</v>
      </c>
      <c r="C404" s="122" t="s">
        <v>341</v>
      </c>
      <c r="D404" s="63"/>
      <c r="E404" s="63"/>
      <c r="F404" s="63"/>
      <c r="G404" s="63"/>
      <c r="H404" s="56"/>
      <c r="I404" s="56"/>
      <c r="J404" s="56"/>
      <c r="K404" s="56"/>
      <c r="L404" s="53"/>
    </row>
    <row r="405" spans="1:12" x14ac:dyDescent="0.3">
      <c r="A405" s="121" t="s">
        <v>921</v>
      </c>
      <c r="B405" s="21" t="s">
        <v>341</v>
      </c>
      <c r="C405" s="122" t="s">
        <v>922</v>
      </c>
      <c r="D405" s="63"/>
      <c r="E405" s="63"/>
      <c r="F405" s="63"/>
      <c r="G405" s="63"/>
      <c r="H405" s="52">
        <v>716351.59</v>
      </c>
      <c r="I405" s="52">
        <v>148497.73000000001</v>
      </c>
      <c r="J405" s="52">
        <v>0</v>
      </c>
      <c r="K405" s="52">
        <v>864849.32</v>
      </c>
      <c r="L405" s="53">
        <f>I405-J405</f>
        <v>148497.73000000001</v>
      </c>
    </row>
    <row r="406" spans="1:12" x14ac:dyDescent="0.3">
      <c r="A406" s="121" t="s">
        <v>923</v>
      </c>
      <c r="B406" s="22" t="s">
        <v>341</v>
      </c>
      <c r="C406" s="23"/>
      <c r="D406" s="122" t="s">
        <v>922</v>
      </c>
      <c r="E406" s="63"/>
      <c r="F406" s="63"/>
      <c r="G406" s="63"/>
      <c r="H406" s="52">
        <v>716351.59</v>
      </c>
      <c r="I406" s="52">
        <v>148497.73000000001</v>
      </c>
      <c r="J406" s="52">
        <v>0</v>
      </c>
      <c r="K406" s="52">
        <v>864849.32</v>
      </c>
      <c r="L406" s="53"/>
    </row>
    <row r="407" spans="1:12" x14ac:dyDescent="0.3">
      <c r="A407" s="121" t="s">
        <v>924</v>
      </c>
      <c r="B407" s="22" t="s">
        <v>341</v>
      </c>
      <c r="C407" s="23"/>
      <c r="D407" s="23"/>
      <c r="E407" s="122" t="s">
        <v>922</v>
      </c>
      <c r="F407" s="63"/>
      <c r="G407" s="63"/>
      <c r="H407" s="52">
        <v>716351.59</v>
      </c>
      <c r="I407" s="52">
        <v>148497.73000000001</v>
      </c>
      <c r="J407" s="52">
        <v>0</v>
      </c>
      <c r="K407" s="52">
        <v>864849.32</v>
      </c>
      <c r="L407" s="53"/>
    </row>
    <row r="408" spans="1:12" x14ac:dyDescent="0.3">
      <c r="A408" s="121" t="s">
        <v>925</v>
      </c>
      <c r="B408" s="22" t="s">
        <v>341</v>
      </c>
      <c r="C408" s="23"/>
      <c r="D408" s="23"/>
      <c r="E408" s="23"/>
      <c r="F408" s="122" t="s">
        <v>922</v>
      </c>
      <c r="G408" s="63"/>
      <c r="H408" s="52">
        <v>716351.59</v>
      </c>
      <c r="I408" s="52">
        <v>148497.73000000001</v>
      </c>
      <c r="J408" s="52">
        <v>0</v>
      </c>
      <c r="K408" s="52">
        <v>864849.32</v>
      </c>
      <c r="L408" s="53"/>
    </row>
    <row r="409" spans="1:12" x14ac:dyDescent="0.3">
      <c r="A409" s="124" t="s">
        <v>926</v>
      </c>
      <c r="B409" s="22" t="s">
        <v>341</v>
      </c>
      <c r="C409" s="23"/>
      <c r="D409" s="23"/>
      <c r="E409" s="23"/>
      <c r="F409" s="23"/>
      <c r="G409" s="125" t="s">
        <v>927</v>
      </c>
      <c r="H409" s="54">
        <v>707148.63</v>
      </c>
      <c r="I409" s="54">
        <v>147855.98000000001</v>
      </c>
      <c r="J409" s="54">
        <v>0</v>
      </c>
      <c r="K409" s="54">
        <v>855004.61</v>
      </c>
      <c r="L409" s="53">
        <f>I409-J409</f>
        <v>147855.98000000001</v>
      </c>
    </row>
    <row r="410" spans="1:12" x14ac:dyDescent="0.3">
      <c r="A410" s="124" t="s">
        <v>928</v>
      </c>
      <c r="B410" s="22" t="s">
        <v>341</v>
      </c>
      <c r="C410" s="23"/>
      <c r="D410" s="23"/>
      <c r="E410" s="23"/>
      <c r="F410" s="23"/>
      <c r="G410" s="125" t="s">
        <v>929</v>
      </c>
      <c r="H410" s="54">
        <v>9202.9599999999991</v>
      </c>
      <c r="I410" s="54">
        <v>641.75</v>
      </c>
      <c r="J410" s="54">
        <v>0</v>
      </c>
      <c r="K410" s="54">
        <v>9844.7099999999991</v>
      </c>
      <c r="L410" s="53">
        <f>I410-J410</f>
        <v>641.75</v>
      </c>
    </row>
    <row r="411" spans="1:12" x14ac:dyDescent="0.3">
      <c r="A411" s="127" t="s">
        <v>341</v>
      </c>
      <c r="B411" s="22" t="s">
        <v>341</v>
      </c>
      <c r="C411" s="23"/>
      <c r="D411" s="23"/>
      <c r="E411" s="23"/>
      <c r="F411" s="23"/>
      <c r="G411" s="128" t="s">
        <v>341</v>
      </c>
      <c r="H411" s="53"/>
      <c r="I411" s="53"/>
      <c r="J411" s="53"/>
      <c r="K411" s="53"/>
      <c r="L411" s="53"/>
    </row>
    <row r="412" spans="1:12" x14ac:dyDescent="0.3">
      <c r="A412" s="121" t="s">
        <v>930</v>
      </c>
      <c r="B412" s="21" t="s">
        <v>341</v>
      </c>
      <c r="C412" s="122" t="s">
        <v>931</v>
      </c>
      <c r="D412" s="63"/>
      <c r="E412" s="63"/>
      <c r="F412" s="63"/>
      <c r="G412" s="63"/>
      <c r="H412" s="52">
        <v>31963.24</v>
      </c>
      <c r="I412" s="52">
        <v>1888.42</v>
      </c>
      <c r="J412" s="52">
        <v>0</v>
      </c>
      <c r="K412" s="52">
        <v>33851.660000000003</v>
      </c>
      <c r="L412" s="53">
        <f>I412-J412</f>
        <v>1888.42</v>
      </c>
    </row>
    <row r="413" spans="1:12" x14ac:dyDescent="0.3">
      <c r="A413" s="121" t="s">
        <v>932</v>
      </c>
      <c r="B413" s="22" t="s">
        <v>341</v>
      </c>
      <c r="C413" s="23"/>
      <c r="D413" s="122" t="s">
        <v>931</v>
      </c>
      <c r="E413" s="63"/>
      <c r="F413" s="63"/>
      <c r="G413" s="63"/>
      <c r="H413" s="52">
        <v>31963.24</v>
      </c>
      <c r="I413" s="52">
        <v>1888.42</v>
      </c>
      <c r="J413" s="52">
        <v>0</v>
      </c>
      <c r="K413" s="52">
        <v>33851.660000000003</v>
      </c>
      <c r="L413" s="53"/>
    </row>
    <row r="414" spans="1:12" x14ac:dyDescent="0.3">
      <c r="A414" s="121" t="s">
        <v>933</v>
      </c>
      <c r="B414" s="22" t="s">
        <v>341</v>
      </c>
      <c r="C414" s="23"/>
      <c r="D414" s="23"/>
      <c r="E414" s="122" t="s">
        <v>931</v>
      </c>
      <c r="F414" s="63"/>
      <c r="G414" s="63"/>
      <c r="H414" s="52">
        <v>31963.24</v>
      </c>
      <c r="I414" s="52">
        <v>1888.42</v>
      </c>
      <c r="J414" s="52">
        <v>0</v>
      </c>
      <c r="K414" s="52">
        <v>33851.660000000003</v>
      </c>
      <c r="L414" s="53"/>
    </row>
    <row r="415" spans="1:12" x14ac:dyDescent="0.3">
      <c r="A415" s="121" t="s">
        <v>934</v>
      </c>
      <c r="B415" s="22" t="s">
        <v>341</v>
      </c>
      <c r="C415" s="23"/>
      <c r="D415" s="23"/>
      <c r="E415" s="23"/>
      <c r="F415" s="122" t="s">
        <v>931</v>
      </c>
      <c r="G415" s="63"/>
      <c r="H415" s="52">
        <v>31963.24</v>
      </c>
      <c r="I415" s="52">
        <v>1888.42</v>
      </c>
      <c r="J415" s="52">
        <v>0</v>
      </c>
      <c r="K415" s="52">
        <v>33851.660000000003</v>
      </c>
      <c r="L415" s="53"/>
    </row>
    <row r="416" spans="1:12" x14ac:dyDescent="0.3">
      <c r="A416" s="124" t="s">
        <v>935</v>
      </c>
      <c r="B416" s="22" t="s">
        <v>341</v>
      </c>
      <c r="C416" s="23"/>
      <c r="D416" s="23"/>
      <c r="E416" s="23"/>
      <c r="F416" s="23"/>
      <c r="G416" s="125" t="s">
        <v>567</v>
      </c>
      <c r="H416" s="54">
        <v>17607.419999999998</v>
      </c>
      <c r="I416" s="54">
        <v>1649.09</v>
      </c>
      <c r="J416" s="54">
        <v>0</v>
      </c>
      <c r="K416" s="54">
        <v>19256.509999999998</v>
      </c>
      <c r="L416" s="55"/>
    </row>
    <row r="417" spans="1:12" x14ac:dyDescent="0.3">
      <c r="A417" s="124" t="s">
        <v>936</v>
      </c>
      <c r="B417" s="22" t="s">
        <v>341</v>
      </c>
      <c r="C417" s="23"/>
      <c r="D417" s="23"/>
      <c r="E417" s="23"/>
      <c r="F417" s="23"/>
      <c r="G417" s="125" t="s">
        <v>565</v>
      </c>
      <c r="H417" s="54">
        <v>14355.82</v>
      </c>
      <c r="I417" s="54">
        <v>239.33</v>
      </c>
      <c r="J417" s="54">
        <v>0</v>
      </c>
      <c r="K417" s="54">
        <v>14595.15</v>
      </c>
      <c r="L417" s="55"/>
    </row>
    <row r="418" spans="1:12" x14ac:dyDescent="0.3">
      <c r="A418" s="127" t="s">
        <v>341</v>
      </c>
      <c r="B418" s="22" t="s">
        <v>341</v>
      </c>
      <c r="C418" s="23"/>
      <c r="D418" s="23"/>
      <c r="E418" s="23"/>
      <c r="F418" s="23"/>
      <c r="G418" s="128" t="s">
        <v>341</v>
      </c>
      <c r="H418" s="53"/>
      <c r="I418" s="53"/>
      <c r="J418" s="53"/>
      <c r="K418" s="53"/>
      <c r="L418" s="53"/>
    </row>
    <row r="419" spans="1:12" x14ac:dyDescent="0.3">
      <c r="A419" s="121" t="s">
        <v>937</v>
      </c>
      <c r="B419" s="21" t="s">
        <v>341</v>
      </c>
      <c r="C419" s="122" t="s">
        <v>938</v>
      </c>
      <c r="D419" s="63"/>
      <c r="E419" s="63"/>
      <c r="F419" s="63"/>
      <c r="G419" s="63"/>
      <c r="H419" s="52">
        <v>2278.8000000000002</v>
      </c>
      <c r="I419" s="52">
        <v>152</v>
      </c>
      <c r="J419" s="52">
        <v>152</v>
      </c>
      <c r="K419" s="52">
        <v>2278.8000000000002</v>
      </c>
      <c r="L419" s="53">
        <f>I419-J419</f>
        <v>0</v>
      </c>
    </row>
    <row r="420" spans="1:12" x14ac:dyDescent="0.3">
      <c r="A420" s="121" t="s">
        <v>939</v>
      </c>
      <c r="B420" s="22" t="s">
        <v>341</v>
      </c>
      <c r="C420" s="23"/>
      <c r="D420" s="122" t="s">
        <v>938</v>
      </c>
      <c r="E420" s="63"/>
      <c r="F420" s="63"/>
      <c r="G420" s="63"/>
      <c r="H420" s="52">
        <v>2278.8000000000002</v>
      </c>
      <c r="I420" s="52">
        <v>152</v>
      </c>
      <c r="J420" s="52">
        <v>152</v>
      </c>
      <c r="K420" s="52">
        <v>2278.8000000000002</v>
      </c>
      <c r="L420" s="53"/>
    </row>
    <row r="421" spans="1:12" x14ac:dyDescent="0.3">
      <c r="A421" s="121" t="s">
        <v>940</v>
      </c>
      <c r="B421" s="22" t="s">
        <v>341</v>
      </c>
      <c r="C421" s="23"/>
      <c r="D421" s="23"/>
      <c r="E421" s="122" t="s">
        <v>938</v>
      </c>
      <c r="F421" s="63"/>
      <c r="G421" s="63"/>
      <c r="H421" s="52">
        <v>2278.8000000000002</v>
      </c>
      <c r="I421" s="52">
        <v>152</v>
      </c>
      <c r="J421" s="52">
        <v>152</v>
      </c>
      <c r="K421" s="52">
        <v>2278.8000000000002</v>
      </c>
      <c r="L421" s="53"/>
    </row>
    <row r="422" spans="1:12" x14ac:dyDescent="0.3">
      <c r="A422" s="121" t="s">
        <v>941</v>
      </c>
      <c r="B422" s="22" t="s">
        <v>341</v>
      </c>
      <c r="C422" s="23"/>
      <c r="D422" s="23"/>
      <c r="E422" s="23"/>
      <c r="F422" s="122" t="s">
        <v>938</v>
      </c>
      <c r="G422" s="63"/>
      <c r="H422" s="52">
        <v>2278.8000000000002</v>
      </c>
      <c r="I422" s="52">
        <v>152</v>
      </c>
      <c r="J422" s="52">
        <v>152</v>
      </c>
      <c r="K422" s="52">
        <v>2278.8000000000002</v>
      </c>
      <c r="L422" s="53"/>
    </row>
    <row r="423" spans="1:12" x14ac:dyDescent="0.3">
      <c r="A423" s="124" t="s">
        <v>942</v>
      </c>
      <c r="B423" s="22" t="s">
        <v>341</v>
      </c>
      <c r="C423" s="23"/>
      <c r="D423" s="23"/>
      <c r="E423" s="23"/>
      <c r="F423" s="23"/>
      <c r="G423" s="125" t="s">
        <v>938</v>
      </c>
      <c r="H423" s="54">
        <v>2278.8000000000002</v>
      </c>
      <c r="I423" s="54">
        <v>152</v>
      </c>
      <c r="J423" s="54">
        <v>152</v>
      </c>
      <c r="K423" s="54">
        <v>2278.8000000000002</v>
      </c>
      <c r="L423" s="55"/>
    </row>
    <row r="424" spans="1:12" x14ac:dyDescent="0.3">
      <c r="A424" s="127" t="s">
        <v>341</v>
      </c>
      <c r="B424" s="22" t="s">
        <v>341</v>
      </c>
      <c r="C424" s="23"/>
      <c r="D424" s="23"/>
      <c r="E424" s="23"/>
      <c r="F424" s="23"/>
      <c r="G424" s="128" t="s">
        <v>341</v>
      </c>
      <c r="H424" s="53"/>
      <c r="I424" s="53"/>
      <c r="J424" s="53"/>
      <c r="K424" s="53"/>
      <c r="L424" s="53"/>
    </row>
    <row r="425" spans="1:12" x14ac:dyDescent="0.3">
      <c r="A425" s="121" t="s">
        <v>943</v>
      </c>
      <c r="B425" s="21" t="s">
        <v>341</v>
      </c>
      <c r="C425" s="122" t="s">
        <v>944</v>
      </c>
      <c r="D425" s="63"/>
      <c r="E425" s="63"/>
      <c r="F425" s="63"/>
      <c r="G425" s="63"/>
      <c r="H425" s="52">
        <v>305616.57</v>
      </c>
      <c r="I425" s="52">
        <v>1665.3</v>
      </c>
      <c r="J425" s="52">
        <v>0</v>
      </c>
      <c r="K425" s="52">
        <v>307281.87</v>
      </c>
      <c r="L425" s="53">
        <f>I425-J425</f>
        <v>1665.3</v>
      </c>
    </row>
    <row r="426" spans="1:12" x14ac:dyDescent="0.3">
      <c r="A426" s="121" t="s">
        <v>945</v>
      </c>
      <c r="B426" s="22" t="s">
        <v>341</v>
      </c>
      <c r="C426" s="23"/>
      <c r="D426" s="122" t="s">
        <v>944</v>
      </c>
      <c r="E426" s="63"/>
      <c r="F426" s="63"/>
      <c r="G426" s="63"/>
      <c r="H426" s="52">
        <v>305616.57</v>
      </c>
      <c r="I426" s="52">
        <v>1665.3</v>
      </c>
      <c r="J426" s="52">
        <v>0</v>
      </c>
      <c r="K426" s="52">
        <v>307281.87</v>
      </c>
      <c r="L426" s="53"/>
    </row>
    <row r="427" spans="1:12" x14ac:dyDescent="0.3">
      <c r="A427" s="121" t="s">
        <v>946</v>
      </c>
      <c r="B427" s="22" t="s">
        <v>341</v>
      </c>
      <c r="C427" s="23"/>
      <c r="D427" s="23"/>
      <c r="E427" s="122" t="s">
        <v>944</v>
      </c>
      <c r="F427" s="63"/>
      <c r="G427" s="63"/>
      <c r="H427" s="52">
        <v>305616.57</v>
      </c>
      <c r="I427" s="52">
        <v>1665.3</v>
      </c>
      <c r="J427" s="52">
        <v>0</v>
      </c>
      <c r="K427" s="52">
        <v>307281.87</v>
      </c>
      <c r="L427" s="53"/>
    </row>
    <row r="428" spans="1:12" x14ac:dyDescent="0.3">
      <c r="A428" s="121" t="s">
        <v>947</v>
      </c>
      <c r="B428" s="22" t="s">
        <v>341</v>
      </c>
      <c r="C428" s="23"/>
      <c r="D428" s="23"/>
      <c r="E428" s="23"/>
      <c r="F428" s="122" t="s">
        <v>944</v>
      </c>
      <c r="G428" s="63"/>
      <c r="H428" s="52">
        <v>305616.57</v>
      </c>
      <c r="I428" s="52">
        <v>1665.3</v>
      </c>
      <c r="J428" s="52">
        <v>0</v>
      </c>
      <c r="K428" s="52">
        <v>307281.87</v>
      </c>
      <c r="L428" s="53"/>
    </row>
    <row r="429" spans="1:12" x14ac:dyDescent="0.3">
      <c r="A429" s="124" t="s">
        <v>948</v>
      </c>
      <c r="B429" s="22" t="s">
        <v>341</v>
      </c>
      <c r="C429" s="23"/>
      <c r="D429" s="23"/>
      <c r="E429" s="23"/>
      <c r="F429" s="23"/>
      <c r="G429" s="125" t="s">
        <v>949</v>
      </c>
      <c r="H429" s="54">
        <v>14139.01</v>
      </c>
      <c r="I429" s="54">
        <v>1665.3</v>
      </c>
      <c r="J429" s="54">
        <v>0</v>
      </c>
      <c r="K429" s="54">
        <v>15804.31</v>
      </c>
      <c r="L429" s="55"/>
    </row>
    <row r="430" spans="1:12" x14ac:dyDescent="0.3">
      <c r="A430" s="124" t="s">
        <v>950</v>
      </c>
      <c r="B430" s="22" t="s">
        <v>341</v>
      </c>
      <c r="C430" s="23"/>
      <c r="D430" s="23"/>
      <c r="E430" s="23"/>
      <c r="F430" s="23"/>
      <c r="G430" s="125" t="s">
        <v>951</v>
      </c>
      <c r="H430" s="54">
        <v>224500</v>
      </c>
      <c r="I430" s="54">
        <v>0</v>
      </c>
      <c r="J430" s="54">
        <v>0</v>
      </c>
      <c r="K430" s="54">
        <v>224500</v>
      </c>
      <c r="L430" s="55"/>
    </row>
    <row r="431" spans="1:12" x14ac:dyDescent="0.3">
      <c r="A431" s="124" t="s">
        <v>952</v>
      </c>
      <c r="B431" s="22" t="s">
        <v>341</v>
      </c>
      <c r="C431" s="23"/>
      <c r="D431" s="23"/>
      <c r="E431" s="23"/>
      <c r="F431" s="23"/>
      <c r="G431" s="125" t="s">
        <v>953</v>
      </c>
      <c r="H431" s="54">
        <v>66977.56</v>
      </c>
      <c r="I431" s="54">
        <v>0</v>
      </c>
      <c r="J431" s="54">
        <v>0</v>
      </c>
      <c r="K431" s="54">
        <v>66977.56</v>
      </c>
      <c r="L431" s="55"/>
    </row>
    <row r="432" spans="1:12" x14ac:dyDescent="0.3">
      <c r="A432" s="121" t="s">
        <v>341</v>
      </c>
      <c r="B432" s="22" t="s">
        <v>341</v>
      </c>
      <c r="C432" s="23"/>
      <c r="D432" s="23"/>
      <c r="E432" s="122" t="s">
        <v>341</v>
      </c>
      <c r="F432" s="63"/>
      <c r="G432" s="63"/>
      <c r="H432" s="56"/>
      <c r="I432" s="56"/>
      <c r="J432" s="56"/>
      <c r="K432" s="56"/>
      <c r="L432" s="53"/>
    </row>
    <row r="433" spans="1:12" x14ac:dyDescent="0.3">
      <c r="A433" s="121" t="s">
        <v>74</v>
      </c>
      <c r="B433" s="122" t="s">
        <v>954</v>
      </c>
      <c r="C433" s="63"/>
      <c r="D433" s="63"/>
      <c r="E433" s="63"/>
      <c r="F433" s="63"/>
      <c r="G433" s="63"/>
      <c r="H433" s="52">
        <v>26690627.989999998</v>
      </c>
      <c r="I433" s="52">
        <v>0</v>
      </c>
      <c r="J433" s="52">
        <v>4162062.78</v>
      </c>
      <c r="K433" s="52">
        <v>30852690.77</v>
      </c>
      <c r="L433" s="53"/>
    </row>
    <row r="434" spans="1:12" x14ac:dyDescent="0.3">
      <c r="A434" s="121" t="s">
        <v>955</v>
      </c>
      <c r="B434" s="21" t="s">
        <v>341</v>
      </c>
      <c r="C434" s="122" t="s">
        <v>954</v>
      </c>
      <c r="D434" s="63"/>
      <c r="E434" s="63"/>
      <c r="F434" s="63"/>
      <c r="G434" s="63"/>
      <c r="H434" s="52">
        <v>26690627.989999998</v>
      </c>
      <c r="I434" s="52">
        <v>0</v>
      </c>
      <c r="J434" s="52">
        <v>4162062.78</v>
      </c>
      <c r="K434" s="52">
        <v>30852690.77</v>
      </c>
      <c r="L434" s="53"/>
    </row>
    <row r="435" spans="1:12" x14ac:dyDescent="0.3">
      <c r="A435" s="121" t="s">
        <v>956</v>
      </c>
      <c r="B435" s="22" t="s">
        <v>341</v>
      </c>
      <c r="C435" s="23"/>
      <c r="D435" s="122" t="s">
        <v>954</v>
      </c>
      <c r="E435" s="63"/>
      <c r="F435" s="63"/>
      <c r="G435" s="63"/>
      <c r="H435" s="52">
        <v>26690627.989999998</v>
      </c>
      <c r="I435" s="52">
        <v>0</v>
      </c>
      <c r="J435" s="52">
        <v>4162062.78</v>
      </c>
      <c r="K435" s="52">
        <v>30852690.77</v>
      </c>
      <c r="L435" s="53"/>
    </row>
    <row r="436" spans="1:12" x14ac:dyDescent="0.3">
      <c r="A436" s="121" t="s">
        <v>957</v>
      </c>
      <c r="B436" s="22" t="s">
        <v>341</v>
      </c>
      <c r="C436" s="23"/>
      <c r="D436" s="23"/>
      <c r="E436" s="122" t="s">
        <v>958</v>
      </c>
      <c r="F436" s="63"/>
      <c r="G436" s="63"/>
      <c r="H436" s="52">
        <v>26035389.649999999</v>
      </c>
      <c r="I436" s="52">
        <v>0</v>
      </c>
      <c r="J436" s="52">
        <v>4139726.75</v>
      </c>
      <c r="K436" s="52">
        <v>30175116.399999999</v>
      </c>
      <c r="L436" s="53"/>
    </row>
    <row r="437" spans="1:12" x14ac:dyDescent="0.3">
      <c r="A437" s="121" t="s">
        <v>959</v>
      </c>
      <c r="B437" s="22" t="s">
        <v>341</v>
      </c>
      <c r="C437" s="23"/>
      <c r="D437" s="23"/>
      <c r="E437" s="23"/>
      <c r="F437" s="122" t="s">
        <v>958</v>
      </c>
      <c r="G437" s="63"/>
      <c r="H437" s="52">
        <v>26035389.649999999</v>
      </c>
      <c r="I437" s="52">
        <v>0</v>
      </c>
      <c r="J437" s="52">
        <v>4139726.75</v>
      </c>
      <c r="K437" s="52">
        <v>30175116.399999999</v>
      </c>
      <c r="L437" s="53"/>
    </row>
    <row r="438" spans="1:12" x14ac:dyDescent="0.3">
      <c r="A438" s="124" t="s">
        <v>960</v>
      </c>
      <c r="B438" s="22" t="s">
        <v>341</v>
      </c>
      <c r="C438" s="23"/>
      <c r="D438" s="23"/>
      <c r="E438" s="23"/>
      <c r="F438" s="23"/>
      <c r="G438" s="125" t="s">
        <v>546</v>
      </c>
      <c r="H438" s="54">
        <v>26035389.649999999</v>
      </c>
      <c r="I438" s="54">
        <v>0</v>
      </c>
      <c r="J438" s="54">
        <v>4139726.75</v>
      </c>
      <c r="K438" s="54">
        <v>30175116.399999999</v>
      </c>
      <c r="L438" s="55"/>
    </row>
    <row r="439" spans="1:12" x14ac:dyDescent="0.3">
      <c r="A439" s="127" t="s">
        <v>341</v>
      </c>
      <c r="B439" s="22" t="s">
        <v>341</v>
      </c>
      <c r="C439" s="23"/>
      <c r="D439" s="23"/>
      <c r="E439" s="23"/>
      <c r="F439" s="23"/>
      <c r="G439" s="128" t="s">
        <v>341</v>
      </c>
      <c r="H439" s="53"/>
      <c r="I439" s="53"/>
      <c r="J439" s="53"/>
      <c r="K439" s="53"/>
      <c r="L439" s="53"/>
    </row>
    <row r="440" spans="1:12" x14ac:dyDescent="0.3">
      <c r="A440" s="121" t="s">
        <v>961</v>
      </c>
      <c r="B440" s="22" t="s">
        <v>341</v>
      </c>
      <c r="C440" s="23"/>
      <c r="D440" s="23"/>
      <c r="E440" s="122" t="s">
        <v>962</v>
      </c>
      <c r="F440" s="63"/>
      <c r="G440" s="63"/>
      <c r="H440" s="52">
        <v>280795.96999999997</v>
      </c>
      <c r="I440" s="52">
        <v>0</v>
      </c>
      <c r="J440" s="52">
        <v>322.39999999999998</v>
      </c>
      <c r="K440" s="52">
        <v>281118.37</v>
      </c>
      <c r="L440" s="53"/>
    </row>
    <row r="441" spans="1:12" x14ac:dyDescent="0.3">
      <c r="A441" s="121" t="s">
        <v>963</v>
      </c>
      <c r="B441" s="22" t="s">
        <v>341</v>
      </c>
      <c r="C441" s="23"/>
      <c r="D441" s="23"/>
      <c r="E441" s="23"/>
      <c r="F441" s="122" t="s">
        <v>964</v>
      </c>
      <c r="G441" s="63"/>
      <c r="H441" s="52">
        <v>280795.96999999997</v>
      </c>
      <c r="I441" s="52">
        <v>0</v>
      </c>
      <c r="J441" s="52">
        <v>322.39999999999998</v>
      </c>
      <c r="K441" s="52">
        <v>281118.37</v>
      </c>
      <c r="L441" s="53"/>
    </row>
    <row r="442" spans="1:12" x14ac:dyDescent="0.3">
      <c r="A442" s="124" t="s">
        <v>965</v>
      </c>
      <c r="B442" s="22" t="s">
        <v>341</v>
      </c>
      <c r="C442" s="23"/>
      <c r="D442" s="23"/>
      <c r="E442" s="23"/>
      <c r="F442" s="23"/>
      <c r="G442" s="125" t="s">
        <v>966</v>
      </c>
      <c r="H442" s="54">
        <v>280795.96999999997</v>
      </c>
      <c r="I442" s="54">
        <v>0</v>
      </c>
      <c r="J442" s="54">
        <v>322.39999999999998</v>
      </c>
      <c r="K442" s="54">
        <v>281118.37</v>
      </c>
      <c r="L442" s="55"/>
    </row>
    <row r="443" spans="1:12" x14ac:dyDescent="0.3">
      <c r="A443" s="127" t="s">
        <v>341</v>
      </c>
      <c r="B443" s="22" t="s">
        <v>341</v>
      </c>
      <c r="C443" s="23"/>
      <c r="D443" s="23"/>
      <c r="E443" s="23"/>
      <c r="F443" s="23"/>
      <c r="G443" s="128" t="s">
        <v>341</v>
      </c>
      <c r="H443" s="53"/>
      <c r="I443" s="53"/>
      <c r="J443" s="53"/>
      <c r="K443" s="53"/>
      <c r="L443" s="53"/>
    </row>
    <row r="444" spans="1:12" x14ac:dyDescent="0.3">
      <c r="A444" s="121" t="s">
        <v>967</v>
      </c>
      <c r="B444" s="22" t="s">
        <v>341</v>
      </c>
      <c r="C444" s="23"/>
      <c r="D444" s="23"/>
      <c r="E444" s="122" t="s">
        <v>968</v>
      </c>
      <c r="F444" s="63"/>
      <c r="G444" s="63"/>
      <c r="H444" s="52">
        <v>313823.99</v>
      </c>
      <c r="I444" s="52">
        <v>0</v>
      </c>
      <c r="J444" s="52">
        <v>20285.77</v>
      </c>
      <c r="K444" s="52">
        <v>334109.76</v>
      </c>
      <c r="L444" s="53"/>
    </row>
    <row r="445" spans="1:12" x14ac:dyDescent="0.3">
      <c r="A445" s="121" t="s">
        <v>969</v>
      </c>
      <c r="B445" s="22" t="s">
        <v>341</v>
      </c>
      <c r="C445" s="23"/>
      <c r="D445" s="23"/>
      <c r="E445" s="23"/>
      <c r="F445" s="122" t="s">
        <v>968</v>
      </c>
      <c r="G445" s="63"/>
      <c r="H445" s="52">
        <v>313823.99</v>
      </c>
      <c r="I445" s="52">
        <v>0</v>
      </c>
      <c r="J445" s="52">
        <v>20285.77</v>
      </c>
      <c r="K445" s="52">
        <v>334109.76</v>
      </c>
      <c r="L445" s="53"/>
    </row>
    <row r="446" spans="1:12" x14ac:dyDescent="0.3">
      <c r="A446" s="124" t="s">
        <v>970</v>
      </c>
      <c r="B446" s="22" t="s">
        <v>341</v>
      </c>
      <c r="C446" s="23"/>
      <c r="D446" s="23"/>
      <c r="E446" s="23"/>
      <c r="F446" s="23"/>
      <c r="G446" s="125" t="s">
        <v>971</v>
      </c>
      <c r="H446" s="54">
        <v>290755.15000000002</v>
      </c>
      <c r="I446" s="54">
        <v>0</v>
      </c>
      <c r="J446" s="54">
        <v>20221.84</v>
      </c>
      <c r="K446" s="54">
        <v>310976.99</v>
      </c>
      <c r="L446" s="55"/>
    </row>
    <row r="447" spans="1:12" x14ac:dyDescent="0.3">
      <c r="A447" s="124" t="s">
        <v>972</v>
      </c>
      <c r="B447" s="22" t="s">
        <v>341</v>
      </c>
      <c r="C447" s="23"/>
      <c r="D447" s="23"/>
      <c r="E447" s="23"/>
      <c r="F447" s="23"/>
      <c r="G447" s="125" t="s">
        <v>973</v>
      </c>
      <c r="H447" s="54">
        <v>23068.84</v>
      </c>
      <c r="I447" s="54">
        <v>0</v>
      </c>
      <c r="J447" s="54">
        <v>63.93</v>
      </c>
      <c r="K447" s="54">
        <v>23132.77</v>
      </c>
      <c r="L447" s="55"/>
    </row>
    <row r="448" spans="1:12" x14ac:dyDescent="0.3">
      <c r="A448" s="127" t="s">
        <v>341</v>
      </c>
      <c r="B448" s="22" t="s">
        <v>341</v>
      </c>
      <c r="C448" s="23"/>
      <c r="D448" s="23"/>
      <c r="E448" s="23"/>
      <c r="F448" s="23"/>
      <c r="G448" s="128" t="s">
        <v>341</v>
      </c>
      <c r="H448" s="53"/>
      <c r="I448" s="53"/>
      <c r="J448" s="53"/>
      <c r="K448" s="53"/>
      <c r="L448" s="53"/>
    </row>
    <row r="449" spans="1:12" x14ac:dyDescent="0.3">
      <c r="A449" s="121" t="s">
        <v>974</v>
      </c>
      <c r="B449" s="22" t="s">
        <v>341</v>
      </c>
      <c r="C449" s="23"/>
      <c r="D449" s="23"/>
      <c r="E449" s="122" t="s">
        <v>975</v>
      </c>
      <c r="F449" s="63"/>
      <c r="G449" s="63"/>
      <c r="H449" s="52">
        <v>521.72</v>
      </c>
      <c r="I449" s="52">
        <v>0</v>
      </c>
      <c r="J449" s="52">
        <v>9.6</v>
      </c>
      <c r="K449" s="52">
        <v>531.32000000000005</v>
      </c>
      <c r="L449" s="53"/>
    </row>
    <row r="450" spans="1:12" x14ac:dyDescent="0.3">
      <c r="A450" s="121" t="s">
        <v>976</v>
      </c>
      <c r="B450" s="22" t="s">
        <v>341</v>
      </c>
      <c r="C450" s="23"/>
      <c r="D450" s="23"/>
      <c r="E450" s="23"/>
      <c r="F450" s="122" t="s">
        <v>977</v>
      </c>
      <c r="G450" s="63"/>
      <c r="H450" s="52">
        <v>521.72</v>
      </c>
      <c r="I450" s="52">
        <v>0</v>
      </c>
      <c r="J450" s="52">
        <v>9.6</v>
      </c>
      <c r="K450" s="52">
        <v>531.32000000000005</v>
      </c>
      <c r="L450" s="53"/>
    </row>
    <row r="451" spans="1:12" x14ac:dyDescent="0.3">
      <c r="A451" s="124" t="s">
        <v>978</v>
      </c>
      <c r="B451" s="22" t="s">
        <v>341</v>
      </c>
      <c r="C451" s="23"/>
      <c r="D451" s="23"/>
      <c r="E451" s="23"/>
      <c r="F451" s="23"/>
      <c r="G451" s="125" t="s">
        <v>979</v>
      </c>
      <c r="H451" s="54">
        <v>521.72</v>
      </c>
      <c r="I451" s="54">
        <v>0</v>
      </c>
      <c r="J451" s="54">
        <v>9.6</v>
      </c>
      <c r="K451" s="54">
        <v>531.32000000000005</v>
      </c>
      <c r="L451" s="55"/>
    </row>
    <row r="452" spans="1:12" x14ac:dyDescent="0.3">
      <c r="A452" s="127" t="s">
        <v>341</v>
      </c>
      <c r="B452" s="22" t="s">
        <v>341</v>
      </c>
      <c r="C452" s="23"/>
      <c r="D452" s="23"/>
      <c r="E452" s="23"/>
      <c r="F452" s="23"/>
      <c r="G452" s="128" t="s">
        <v>341</v>
      </c>
      <c r="H452" s="53"/>
      <c r="I452" s="53"/>
      <c r="J452" s="53"/>
      <c r="K452" s="53"/>
      <c r="L452" s="53"/>
    </row>
    <row r="453" spans="1:12" x14ac:dyDescent="0.3">
      <c r="A453" s="121" t="s">
        <v>980</v>
      </c>
      <c r="B453" s="22" t="s">
        <v>341</v>
      </c>
      <c r="C453" s="23"/>
      <c r="D453" s="23"/>
      <c r="E453" s="122" t="s">
        <v>981</v>
      </c>
      <c r="F453" s="63"/>
      <c r="G453" s="63"/>
      <c r="H453" s="52">
        <v>45957.65</v>
      </c>
      <c r="I453" s="52">
        <v>0</v>
      </c>
      <c r="J453" s="52">
        <v>52.96</v>
      </c>
      <c r="K453" s="52">
        <v>46010.61</v>
      </c>
      <c r="L453" s="53"/>
    </row>
    <row r="454" spans="1:12" x14ac:dyDescent="0.3">
      <c r="A454" s="121" t="s">
        <v>982</v>
      </c>
      <c r="B454" s="22" t="s">
        <v>341</v>
      </c>
      <c r="C454" s="23"/>
      <c r="D454" s="23"/>
      <c r="E454" s="23"/>
      <c r="F454" s="122" t="s">
        <v>983</v>
      </c>
      <c r="G454" s="63"/>
      <c r="H454" s="52">
        <v>45957.65</v>
      </c>
      <c r="I454" s="52">
        <v>0</v>
      </c>
      <c r="J454" s="52">
        <v>52.96</v>
      </c>
      <c r="K454" s="52">
        <v>46010.61</v>
      </c>
      <c r="L454" s="53"/>
    </row>
    <row r="455" spans="1:12" x14ac:dyDescent="0.3">
      <c r="A455" s="124" t="s">
        <v>984</v>
      </c>
      <c r="B455" s="22" t="s">
        <v>341</v>
      </c>
      <c r="C455" s="23"/>
      <c r="D455" s="23"/>
      <c r="E455" s="23"/>
      <c r="F455" s="23"/>
      <c r="G455" s="125" t="s">
        <v>985</v>
      </c>
      <c r="H455" s="54">
        <v>45207.39</v>
      </c>
      <c r="I455" s="54">
        <v>0</v>
      </c>
      <c r="J455" s="54">
        <v>0</v>
      </c>
      <c r="K455" s="54">
        <v>45207.39</v>
      </c>
      <c r="L455" s="55"/>
    </row>
    <row r="456" spans="1:12" x14ac:dyDescent="0.3">
      <c r="A456" s="124" t="s">
        <v>986</v>
      </c>
      <c r="B456" s="22" t="s">
        <v>341</v>
      </c>
      <c r="C456" s="23"/>
      <c r="D456" s="23"/>
      <c r="E456" s="23"/>
      <c r="F456" s="23"/>
      <c r="G456" s="125" t="s">
        <v>987</v>
      </c>
      <c r="H456" s="54">
        <v>750.26</v>
      </c>
      <c r="I456" s="54">
        <v>0</v>
      </c>
      <c r="J456" s="54">
        <v>52.96</v>
      </c>
      <c r="K456" s="54">
        <v>803.22</v>
      </c>
      <c r="L456" s="55"/>
    </row>
    <row r="457" spans="1:12" x14ac:dyDescent="0.3">
      <c r="A457" s="127" t="s">
        <v>341</v>
      </c>
      <c r="B457" s="22" t="s">
        <v>341</v>
      </c>
      <c r="C457" s="23"/>
      <c r="D457" s="23"/>
      <c r="E457" s="23"/>
      <c r="F457" s="23"/>
      <c r="G457" s="128" t="s">
        <v>341</v>
      </c>
      <c r="H457" s="53"/>
      <c r="I457" s="53"/>
      <c r="J457" s="53"/>
      <c r="K457" s="53"/>
      <c r="L457" s="53"/>
    </row>
    <row r="458" spans="1:12" x14ac:dyDescent="0.3">
      <c r="A458" s="121" t="s">
        <v>988</v>
      </c>
      <c r="B458" s="22" t="s">
        <v>341</v>
      </c>
      <c r="C458" s="23"/>
      <c r="D458" s="23"/>
      <c r="E458" s="122" t="s">
        <v>944</v>
      </c>
      <c r="F458" s="63"/>
      <c r="G458" s="63"/>
      <c r="H458" s="52">
        <v>14139.01</v>
      </c>
      <c r="I458" s="52">
        <v>0</v>
      </c>
      <c r="J458" s="52">
        <v>1665.3</v>
      </c>
      <c r="K458" s="52">
        <v>15804.31</v>
      </c>
      <c r="L458" s="53"/>
    </row>
    <row r="459" spans="1:12" x14ac:dyDescent="0.3">
      <c r="A459" s="121" t="s">
        <v>989</v>
      </c>
      <c r="B459" s="22" t="s">
        <v>341</v>
      </c>
      <c r="C459" s="23"/>
      <c r="D459" s="23"/>
      <c r="E459" s="23"/>
      <c r="F459" s="122" t="s">
        <v>944</v>
      </c>
      <c r="G459" s="63"/>
      <c r="H459" s="52">
        <v>14139.01</v>
      </c>
      <c r="I459" s="52">
        <v>0</v>
      </c>
      <c r="J459" s="52">
        <v>1665.3</v>
      </c>
      <c r="K459" s="52">
        <v>15804.31</v>
      </c>
      <c r="L459" s="53"/>
    </row>
    <row r="460" spans="1:12" x14ac:dyDescent="0.3">
      <c r="A460" s="124" t="s">
        <v>990</v>
      </c>
      <c r="B460" s="22" t="s">
        <v>341</v>
      </c>
      <c r="C460" s="23"/>
      <c r="D460" s="23"/>
      <c r="E460" s="23"/>
      <c r="F460" s="23"/>
      <c r="G460" s="125" t="s">
        <v>949</v>
      </c>
      <c r="H460" s="54">
        <v>14139.01</v>
      </c>
      <c r="I460" s="54">
        <v>0</v>
      </c>
      <c r="J460" s="54">
        <v>1665.3</v>
      </c>
      <c r="K460" s="54">
        <v>15804.31</v>
      </c>
      <c r="L460" s="55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57"/>
  <sheetViews>
    <sheetView topLeftCell="A259" workbookViewId="0">
      <selection activeCell="K12" sqref="K12"/>
    </sheetView>
  </sheetViews>
  <sheetFormatPr defaultRowHeight="14.4" x14ac:dyDescent="0.3"/>
  <cols>
    <col min="1" max="1" width="16.6640625" customWidth="1"/>
    <col min="2" max="5" width="4" customWidth="1"/>
    <col min="6" max="6" width="3" customWidth="1"/>
    <col min="7" max="7" width="44.88671875" customWidth="1"/>
    <col min="8" max="8" width="15" style="57" bestFit="1" customWidth="1"/>
    <col min="9" max="11" width="14.33203125" style="57" bestFit="1" customWidth="1"/>
    <col min="12" max="12" width="13.33203125" bestFit="1" customWidth="1"/>
    <col min="257" max="257" width="16.6640625" customWidth="1"/>
    <col min="258" max="261" width="4" customWidth="1"/>
    <col min="262" max="262" width="3" customWidth="1"/>
    <col min="263" max="263" width="44.88671875" customWidth="1"/>
    <col min="264" max="264" width="15" bestFit="1" customWidth="1"/>
    <col min="265" max="267" width="14.33203125" bestFit="1" customWidth="1"/>
    <col min="268" max="268" width="13.33203125" bestFit="1" customWidth="1"/>
    <col min="513" max="513" width="16.6640625" customWidth="1"/>
    <col min="514" max="517" width="4" customWidth="1"/>
    <col min="518" max="518" width="3" customWidth="1"/>
    <col min="519" max="519" width="44.88671875" customWidth="1"/>
    <col min="520" max="520" width="15" bestFit="1" customWidth="1"/>
    <col min="521" max="523" width="14.33203125" bestFit="1" customWidth="1"/>
    <col min="524" max="524" width="13.33203125" bestFit="1" customWidth="1"/>
    <col min="769" max="769" width="16.6640625" customWidth="1"/>
    <col min="770" max="773" width="4" customWidth="1"/>
    <col min="774" max="774" width="3" customWidth="1"/>
    <col min="775" max="775" width="44.88671875" customWidth="1"/>
    <col min="776" max="776" width="15" bestFit="1" customWidth="1"/>
    <col min="777" max="779" width="14.33203125" bestFit="1" customWidth="1"/>
    <col min="780" max="780" width="13.33203125" bestFit="1" customWidth="1"/>
    <col min="1025" max="1025" width="16.6640625" customWidth="1"/>
    <col min="1026" max="1029" width="4" customWidth="1"/>
    <col min="1030" max="1030" width="3" customWidth="1"/>
    <col min="1031" max="1031" width="44.88671875" customWidth="1"/>
    <col min="1032" max="1032" width="15" bestFit="1" customWidth="1"/>
    <col min="1033" max="1035" width="14.33203125" bestFit="1" customWidth="1"/>
    <col min="1036" max="1036" width="13.33203125" bestFit="1" customWidth="1"/>
    <col min="1281" max="1281" width="16.6640625" customWidth="1"/>
    <col min="1282" max="1285" width="4" customWidth="1"/>
    <col min="1286" max="1286" width="3" customWidth="1"/>
    <col min="1287" max="1287" width="44.88671875" customWidth="1"/>
    <col min="1288" max="1288" width="15" bestFit="1" customWidth="1"/>
    <col min="1289" max="1291" width="14.33203125" bestFit="1" customWidth="1"/>
    <col min="1292" max="1292" width="13.33203125" bestFit="1" customWidth="1"/>
    <col min="1537" max="1537" width="16.6640625" customWidth="1"/>
    <col min="1538" max="1541" width="4" customWidth="1"/>
    <col min="1542" max="1542" width="3" customWidth="1"/>
    <col min="1543" max="1543" width="44.88671875" customWidth="1"/>
    <col min="1544" max="1544" width="15" bestFit="1" customWidth="1"/>
    <col min="1545" max="1547" width="14.33203125" bestFit="1" customWidth="1"/>
    <col min="1548" max="1548" width="13.33203125" bestFit="1" customWidth="1"/>
    <col min="1793" max="1793" width="16.6640625" customWidth="1"/>
    <col min="1794" max="1797" width="4" customWidth="1"/>
    <col min="1798" max="1798" width="3" customWidth="1"/>
    <col min="1799" max="1799" width="44.88671875" customWidth="1"/>
    <col min="1800" max="1800" width="15" bestFit="1" customWidth="1"/>
    <col min="1801" max="1803" width="14.33203125" bestFit="1" customWidth="1"/>
    <col min="1804" max="1804" width="13.33203125" bestFit="1" customWidth="1"/>
    <col min="2049" max="2049" width="16.6640625" customWidth="1"/>
    <col min="2050" max="2053" width="4" customWidth="1"/>
    <col min="2054" max="2054" width="3" customWidth="1"/>
    <col min="2055" max="2055" width="44.88671875" customWidth="1"/>
    <col min="2056" max="2056" width="15" bestFit="1" customWidth="1"/>
    <col min="2057" max="2059" width="14.33203125" bestFit="1" customWidth="1"/>
    <col min="2060" max="2060" width="13.33203125" bestFit="1" customWidth="1"/>
    <col min="2305" max="2305" width="16.6640625" customWidth="1"/>
    <col min="2306" max="2309" width="4" customWidth="1"/>
    <col min="2310" max="2310" width="3" customWidth="1"/>
    <col min="2311" max="2311" width="44.88671875" customWidth="1"/>
    <col min="2312" max="2312" width="15" bestFit="1" customWidth="1"/>
    <col min="2313" max="2315" width="14.33203125" bestFit="1" customWidth="1"/>
    <col min="2316" max="2316" width="13.33203125" bestFit="1" customWidth="1"/>
    <col min="2561" max="2561" width="16.6640625" customWidth="1"/>
    <col min="2562" max="2565" width="4" customWidth="1"/>
    <col min="2566" max="2566" width="3" customWidth="1"/>
    <col min="2567" max="2567" width="44.88671875" customWidth="1"/>
    <col min="2568" max="2568" width="15" bestFit="1" customWidth="1"/>
    <col min="2569" max="2571" width="14.33203125" bestFit="1" customWidth="1"/>
    <col min="2572" max="2572" width="13.33203125" bestFit="1" customWidth="1"/>
    <col min="2817" max="2817" width="16.6640625" customWidth="1"/>
    <col min="2818" max="2821" width="4" customWidth="1"/>
    <col min="2822" max="2822" width="3" customWidth="1"/>
    <col min="2823" max="2823" width="44.88671875" customWidth="1"/>
    <col min="2824" max="2824" width="15" bestFit="1" customWidth="1"/>
    <col min="2825" max="2827" width="14.33203125" bestFit="1" customWidth="1"/>
    <col min="2828" max="2828" width="13.33203125" bestFit="1" customWidth="1"/>
    <col min="3073" max="3073" width="16.6640625" customWidth="1"/>
    <col min="3074" max="3077" width="4" customWidth="1"/>
    <col min="3078" max="3078" width="3" customWidth="1"/>
    <col min="3079" max="3079" width="44.88671875" customWidth="1"/>
    <col min="3080" max="3080" width="15" bestFit="1" customWidth="1"/>
    <col min="3081" max="3083" width="14.33203125" bestFit="1" customWidth="1"/>
    <col min="3084" max="3084" width="13.33203125" bestFit="1" customWidth="1"/>
    <col min="3329" max="3329" width="16.6640625" customWidth="1"/>
    <col min="3330" max="3333" width="4" customWidth="1"/>
    <col min="3334" max="3334" width="3" customWidth="1"/>
    <col min="3335" max="3335" width="44.88671875" customWidth="1"/>
    <col min="3336" max="3336" width="15" bestFit="1" customWidth="1"/>
    <col min="3337" max="3339" width="14.33203125" bestFit="1" customWidth="1"/>
    <col min="3340" max="3340" width="13.33203125" bestFit="1" customWidth="1"/>
    <col min="3585" max="3585" width="16.6640625" customWidth="1"/>
    <col min="3586" max="3589" width="4" customWidth="1"/>
    <col min="3590" max="3590" width="3" customWidth="1"/>
    <col min="3591" max="3591" width="44.88671875" customWidth="1"/>
    <col min="3592" max="3592" width="15" bestFit="1" customWidth="1"/>
    <col min="3593" max="3595" width="14.33203125" bestFit="1" customWidth="1"/>
    <col min="3596" max="3596" width="13.33203125" bestFit="1" customWidth="1"/>
    <col min="3841" max="3841" width="16.6640625" customWidth="1"/>
    <col min="3842" max="3845" width="4" customWidth="1"/>
    <col min="3846" max="3846" width="3" customWidth="1"/>
    <col min="3847" max="3847" width="44.88671875" customWidth="1"/>
    <col min="3848" max="3848" width="15" bestFit="1" customWidth="1"/>
    <col min="3849" max="3851" width="14.33203125" bestFit="1" customWidth="1"/>
    <col min="3852" max="3852" width="13.33203125" bestFit="1" customWidth="1"/>
    <col min="4097" max="4097" width="16.6640625" customWidth="1"/>
    <col min="4098" max="4101" width="4" customWidth="1"/>
    <col min="4102" max="4102" width="3" customWidth="1"/>
    <col min="4103" max="4103" width="44.88671875" customWidth="1"/>
    <col min="4104" max="4104" width="15" bestFit="1" customWidth="1"/>
    <col min="4105" max="4107" width="14.33203125" bestFit="1" customWidth="1"/>
    <col min="4108" max="4108" width="13.33203125" bestFit="1" customWidth="1"/>
    <col min="4353" max="4353" width="16.6640625" customWidth="1"/>
    <col min="4354" max="4357" width="4" customWidth="1"/>
    <col min="4358" max="4358" width="3" customWidth="1"/>
    <col min="4359" max="4359" width="44.88671875" customWidth="1"/>
    <col min="4360" max="4360" width="15" bestFit="1" customWidth="1"/>
    <col min="4361" max="4363" width="14.33203125" bestFit="1" customWidth="1"/>
    <col min="4364" max="4364" width="13.33203125" bestFit="1" customWidth="1"/>
    <col min="4609" max="4609" width="16.6640625" customWidth="1"/>
    <col min="4610" max="4613" width="4" customWidth="1"/>
    <col min="4614" max="4614" width="3" customWidth="1"/>
    <col min="4615" max="4615" width="44.88671875" customWidth="1"/>
    <col min="4616" max="4616" width="15" bestFit="1" customWidth="1"/>
    <col min="4617" max="4619" width="14.33203125" bestFit="1" customWidth="1"/>
    <col min="4620" max="4620" width="13.33203125" bestFit="1" customWidth="1"/>
    <col min="4865" max="4865" width="16.6640625" customWidth="1"/>
    <col min="4866" max="4869" width="4" customWidth="1"/>
    <col min="4870" max="4870" width="3" customWidth="1"/>
    <col min="4871" max="4871" width="44.88671875" customWidth="1"/>
    <col min="4872" max="4872" width="15" bestFit="1" customWidth="1"/>
    <col min="4873" max="4875" width="14.33203125" bestFit="1" customWidth="1"/>
    <col min="4876" max="4876" width="13.33203125" bestFit="1" customWidth="1"/>
    <col min="5121" max="5121" width="16.6640625" customWidth="1"/>
    <col min="5122" max="5125" width="4" customWidth="1"/>
    <col min="5126" max="5126" width="3" customWidth="1"/>
    <col min="5127" max="5127" width="44.88671875" customWidth="1"/>
    <col min="5128" max="5128" width="15" bestFit="1" customWidth="1"/>
    <col min="5129" max="5131" width="14.33203125" bestFit="1" customWidth="1"/>
    <col min="5132" max="5132" width="13.33203125" bestFit="1" customWidth="1"/>
    <col min="5377" max="5377" width="16.6640625" customWidth="1"/>
    <col min="5378" max="5381" width="4" customWidth="1"/>
    <col min="5382" max="5382" width="3" customWidth="1"/>
    <col min="5383" max="5383" width="44.88671875" customWidth="1"/>
    <col min="5384" max="5384" width="15" bestFit="1" customWidth="1"/>
    <col min="5385" max="5387" width="14.33203125" bestFit="1" customWidth="1"/>
    <col min="5388" max="5388" width="13.33203125" bestFit="1" customWidth="1"/>
    <col min="5633" max="5633" width="16.6640625" customWidth="1"/>
    <col min="5634" max="5637" width="4" customWidth="1"/>
    <col min="5638" max="5638" width="3" customWidth="1"/>
    <col min="5639" max="5639" width="44.88671875" customWidth="1"/>
    <col min="5640" max="5640" width="15" bestFit="1" customWidth="1"/>
    <col min="5641" max="5643" width="14.33203125" bestFit="1" customWidth="1"/>
    <col min="5644" max="5644" width="13.33203125" bestFit="1" customWidth="1"/>
    <col min="5889" max="5889" width="16.6640625" customWidth="1"/>
    <col min="5890" max="5893" width="4" customWidth="1"/>
    <col min="5894" max="5894" width="3" customWidth="1"/>
    <col min="5895" max="5895" width="44.88671875" customWidth="1"/>
    <col min="5896" max="5896" width="15" bestFit="1" customWidth="1"/>
    <col min="5897" max="5899" width="14.33203125" bestFit="1" customWidth="1"/>
    <col min="5900" max="5900" width="13.33203125" bestFit="1" customWidth="1"/>
    <col min="6145" max="6145" width="16.6640625" customWidth="1"/>
    <col min="6146" max="6149" width="4" customWidth="1"/>
    <col min="6150" max="6150" width="3" customWidth="1"/>
    <col min="6151" max="6151" width="44.88671875" customWidth="1"/>
    <col min="6152" max="6152" width="15" bestFit="1" customWidth="1"/>
    <col min="6153" max="6155" width="14.33203125" bestFit="1" customWidth="1"/>
    <col min="6156" max="6156" width="13.33203125" bestFit="1" customWidth="1"/>
    <col min="6401" max="6401" width="16.6640625" customWidth="1"/>
    <col min="6402" max="6405" width="4" customWidth="1"/>
    <col min="6406" max="6406" width="3" customWidth="1"/>
    <col min="6407" max="6407" width="44.88671875" customWidth="1"/>
    <col min="6408" max="6408" width="15" bestFit="1" customWidth="1"/>
    <col min="6409" max="6411" width="14.33203125" bestFit="1" customWidth="1"/>
    <col min="6412" max="6412" width="13.33203125" bestFit="1" customWidth="1"/>
    <col min="6657" max="6657" width="16.6640625" customWidth="1"/>
    <col min="6658" max="6661" width="4" customWidth="1"/>
    <col min="6662" max="6662" width="3" customWidth="1"/>
    <col min="6663" max="6663" width="44.88671875" customWidth="1"/>
    <col min="6664" max="6664" width="15" bestFit="1" customWidth="1"/>
    <col min="6665" max="6667" width="14.33203125" bestFit="1" customWidth="1"/>
    <col min="6668" max="6668" width="13.33203125" bestFit="1" customWidth="1"/>
    <col min="6913" max="6913" width="16.6640625" customWidth="1"/>
    <col min="6914" max="6917" width="4" customWidth="1"/>
    <col min="6918" max="6918" width="3" customWidth="1"/>
    <col min="6919" max="6919" width="44.88671875" customWidth="1"/>
    <col min="6920" max="6920" width="15" bestFit="1" customWidth="1"/>
    <col min="6921" max="6923" width="14.33203125" bestFit="1" customWidth="1"/>
    <col min="6924" max="6924" width="13.33203125" bestFit="1" customWidth="1"/>
    <col min="7169" max="7169" width="16.6640625" customWidth="1"/>
    <col min="7170" max="7173" width="4" customWidth="1"/>
    <col min="7174" max="7174" width="3" customWidth="1"/>
    <col min="7175" max="7175" width="44.88671875" customWidth="1"/>
    <col min="7176" max="7176" width="15" bestFit="1" customWidth="1"/>
    <col min="7177" max="7179" width="14.33203125" bestFit="1" customWidth="1"/>
    <col min="7180" max="7180" width="13.33203125" bestFit="1" customWidth="1"/>
    <col min="7425" max="7425" width="16.6640625" customWidth="1"/>
    <col min="7426" max="7429" width="4" customWidth="1"/>
    <col min="7430" max="7430" width="3" customWidth="1"/>
    <col min="7431" max="7431" width="44.88671875" customWidth="1"/>
    <col min="7432" max="7432" width="15" bestFit="1" customWidth="1"/>
    <col min="7433" max="7435" width="14.33203125" bestFit="1" customWidth="1"/>
    <col min="7436" max="7436" width="13.33203125" bestFit="1" customWidth="1"/>
    <col min="7681" max="7681" width="16.6640625" customWidth="1"/>
    <col min="7682" max="7685" width="4" customWidth="1"/>
    <col min="7686" max="7686" width="3" customWidth="1"/>
    <col min="7687" max="7687" width="44.88671875" customWidth="1"/>
    <col min="7688" max="7688" width="15" bestFit="1" customWidth="1"/>
    <col min="7689" max="7691" width="14.33203125" bestFit="1" customWidth="1"/>
    <col min="7692" max="7692" width="13.33203125" bestFit="1" customWidth="1"/>
    <col min="7937" max="7937" width="16.6640625" customWidth="1"/>
    <col min="7938" max="7941" width="4" customWidth="1"/>
    <col min="7942" max="7942" width="3" customWidth="1"/>
    <col min="7943" max="7943" width="44.88671875" customWidth="1"/>
    <col min="7944" max="7944" width="15" bestFit="1" customWidth="1"/>
    <col min="7945" max="7947" width="14.33203125" bestFit="1" customWidth="1"/>
    <col min="7948" max="7948" width="13.33203125" bestFit="1" customWidth="1"/>
    <col min="8193" max="8193" width="16.6640625" customWidth="1"/>
    <col min="8194" max="8197" width="4" customWidth="1"/>
    <col min="8198" max="8198" width="3" customWidth="1"/>
    <col min="8199" max="8199" width="44.88671875" customWidth="1"/>
    <col min="8200" max="8200" width="15" bestFit="1" customWidth="1"/>
    <col min="8201" max="8203" width="14.33203125" bestFit="1" customWidth="1"/>
    <col min="8204" max="8204" width="13.33203125" bestFit="1" customWidth="1"/>
    <col min="8449" max="8449" width="16.6640625" customWidth="1"/>
    <col min="8450" max="8453" width="4" customWidth="1"/>
    <col min="8454" max="8454" width="3" customWidth="1"/>
    <col min="8455" max="8455" width="44.88671875" customWidth="1"/>
    <col min="8456" max="8456" width="15" bestFit="1" customWidth="1"/>
    <col min="8457" max="8459" width="14.33203125" bestFit="1" customWidth="1"/>
    <col min="8460" max="8460" width="13.33203125" bestFit="1" customWidth="1"/>
    <col min="8705" max="8705" width="16.6640625" customWidth="1"/>
    <col min="8706" max="8709" width="4" customWidth="1"/>
    <col min="8710" max="8710" width="3" customWidth="1"/>
    <col min="8711" max="8711" width="44.88671875" customWidth="1"/>
    <col min="8712" max="8712" width="15" bestFit="1" customWidth="1"/>
    <col min="8713" max="8715" width="14.33203125" bestFit="1" customWidth="1"/>
    <col min="8716" max="8716" width="13.33203125" bestFit="1" customWidth="1"/>
    <col min="8961" max="8961" width="16.6640625" customWidth="1"/>
    <col min="8962" max="8965" width="4" customWidth="1"/>
    <col min="8966" max="8966" width="3" customWidth="1"/>
    <col min="8967" max="8967" width="44.88671875" customWidth="1"/>
    <col min="8968" max="8968" width="15" bestFit="1" customWidth="1"/>
    <col min="8969" max="8971" width="14.33203125" bestFit="1" customWidth="1"/>
    <col min="8972" max="8972" width="13.33203125" bestFit="1" customWidth="1"/>
    <col min="9217" max="9217" width="16.6640625" customWidth="1"/>
    <col min="9218" max="9221" width="4" customWidth="1"/>
    <col min="9222" max="9222" width="3" customWidth="1"/>
    <col min="9223" max="9223" width="44.88671875" customWidth="1"/>
    <col min="9224" max="9224" width="15" bestFit="1" customWidth="1"/>
    <col min="9225" max="9227" width="14.33203125" bestFit="1" customWidth="1"/>
    <col min="9228" max="9228" width="13.33203125" bestFit="1" customWidth="1"/>
    <col min="9473" max="9473" width="16.6640625" customWidth="1"/>
    <col min="9474" max="9477" width="4" customWidth="1"/>
    <col min="9478" max="9478" width="3" customWidth="1"/>
    <col min="9479" max="9479" width="44.88671875" customWidth="1"/>
    <col min="9480" max="9480" width="15" bestFit="1" customWidth="1"/>
    <col min="9481" max="9483" width="14.33203125" bestFit="1" customWidth="1"/>
    <col min="9484" max="9484" width="13.33203125" bestFit="1" customWidth="1"/>
    <col min="9729" max="9729" width="16.6640625" customWidth="1"/>
    <col min="9730" max="9733" width="4" customWidth="1"/>
    <col min="9734" max="9734" width="3" customWidth="1"/>
    <col min="9735" max="9735" width="44.88671875" customWidth="1"/>
    <col min="9736" max="9736" width="15" bestFit="1" customWidth="1"/>
    <col min="9737" max="9739" width="14.33203125" bestFit="1" customWidth="1"/>
    <col min="9740" max="9740" width="13.33203125" bestFit="1" customWidth="1"/>
    <col min="9985" max="9985" width="16.6640625" customWidth="1"/>
    <col min="9986" max="9989" width="4" customWidth="1"/>
    <col min="9990" max="9990" width="3" customWidth="1"/>
    <col min="9991" max="9991" width="44.88671875" customWidth="1"/>
    <col min="9992" max="9992" width="15" bestFit="1" customWidth="1"/>
    <col min="9993" max="9995" width="14.33203125" bestFit="1" customWidth="1"/>
    <col min="9996" max="9996" width="13.33203125" bestFit="1" customWidth="1"/>
    <col min="10241" max="10241" width="16.6640625" customWidth="1"/>
    <col min="10242" max="10245" width="4" customWidth="1"/>
    <col min="10246" max="10246" width="3" customWidth="1"/>
    <col min="10247" max="10247" width="44.88671875" customWidth="1"/>
    <col min="10248" max="10248" width="15" bestFit="1" customWidth="1"/>
    <col min="10249" max="10251" width="14.33203125" bestFit="1" customWidth="1"/>
    <col min="10252" max="10252" width="13.33203125" bestFit="1" customWidth="1"/>
    <col min="10497" max="10497" width="16.6640625" customWidth="1"/>
    <col min="10498" max="10501" width="4" customWidth="1"/>
    <col min="10502" max="10502" width="3" customWidth="1"/>
    <col min="10503" max="10503" width="44.88671875" customWidth="1"/>
    <col min="10504" max="10504" width="15" bestFit="1" customWidth="1"/>
    <col min="10505" max="10507" width="14.33203125" bestFit="1" customWidth="1"/>
    <col min="10508" max="10508" width="13.33203125" bestFit="1" customWidth="1"/>
    <col min="10753" max="10753" width="16.6640625" customWidth="1"/>
    <col min="10754" max="10757" width="4" customWidth="1"/>
    <col min="10758" max="10758" width="3" customWidth="1"/>
    <col min="10759" max="10759" width="44.88671875" customWidth="1"/>
    <col min="10760" max="10760" width="15" bestFit="1" customWidth="1"/>
    <col min="10761" max="10763" width="14.33203125" bestFit="1" customWidth="1"/>
    <col min="10764" max="10764" width="13.33203125" bestFit="1" customWidth="1"/>
    <col min="11009" max="11009" width="16.6640625" customWidth="1"/>
    <col min="11010" max="11013" width="4" customWidth="1"/>
    <col min="11014" max="11014" width="3" customWidth="1"/>
    <col min="11015" max="11015" width="44.88671875" customWidth="1"/>
    <col min="11016" max="11016" width="15" bestFit="1" customWidth="1"/>
    <col min="11017" max="11019" width="14.33203125" bestFit="1" customWidth="1"/>
    <col min="11020" max="11020" width="13.33203125" bestFit="1" customWidth="1"/>
    <col min="11265" max="11265" width="16.6640625" customWidth="1"/>
    <col min="11266" max="11269" width="4" customWidth="1"/>
    <col min="11270" max="11270" width="3" customWidth="1"/>
    <col min="11271" max="11271" width="44.88671875" customWidth="1"/>
    <col min="11272" max="11272" width="15" bestFit="1" customWidth="1"/>
    <col min="11273" max="11275" width="14.33203125" bestFit="1" customWidth="1"/>
    <col min="11276" max="11276" width="13.33203125" bestFit="1" customWidth="1"/>
    <col min="11521" max="11521" width="16.6640625" customWidth="1"/>
    <col min="11522" max="11525" width="4" customWidth="1"/>
    <col min="11526" max="11526" width="3" customWidth="1"/>
    <col min="11527" max="11527" width="44.88671875" customWidth="1"/>
    <col min="11528" max="11528" width="15" bestFit="1" customWidth="1"/>
    <col min="11529" max="11531" width="14.33203125" bestFit="1" customWidth="1"/>
    <col min="11532" max="11532" width="13.33203125" bestFit="1" customWidth="1"/>
    <col min="11777" max="11777" width="16.6640625" customWidth="1"/>
    <col min="11778" max="11781" width="4" customWidth="1"/>
    <col min="11782" max="11782" width="3" customWidth="1"/>
    <col min="11783" max="11783" width="44.88671875" customWidth="1"/>
    <col min="11784" max="11784" width="15" bestFit="1" customWidth="1"/>
    <col min="11785" max="11787" width="14.33203125" bestFit="1" customWidth="1"/>
    <col min="11788" max="11788" width="13.33203125" bestFit="1" customWidth="1"/>
    <col min="12033" max="12033" width="16.6640625" customWidth="1"/>
    <col min="12034" max="12037" width="4" customWidth="1"/>
    <col min="12038" max="12038" width="3" customWidth="1"/>
    <col min="12039" max="12039" width="44.88671875" customWidth="1"/>
    <col min="12040" max="12040" width="15" bestFit="1" customWidth="1"/>
    <col min="12041" max="12043" width="14.33203125" bestFit="1" customWidth="1"/>
    <col min="12044" max="12044" width="13.33203125" bestFit="1" customWidth="1"/>
    <col min="12289" max="12289" width="16.6640625" customWidth="1"/>
    <col min="12290" max="12293" width="4" customWidth="1"/>
    <col min="12294" max="12294" width="3" customWidth="1"/>
    <col min="12295" max="12295" width="44.88671875" customWidth="1"/>
    <col min="12296" max="12296" width="15" bestFit="1" customWidth="1"/>
    <col min="12297" max="12299" width="14.33203125" bestFit="1" customWidth="1"/>
    <col min="12300" max="12300" width="13.33203125" bestFit="1" customWidth="1"/>
    <col min="12545" max="12545" width="16.6640625" customWidth="1"/>
    <col min="12546" max="12549" width="4" customWidth="1"/>
    <col min="12550" max="12550" width="3" customWidth="1"/>
    <col min="12551" max="12551" width="44.88671875" customWidth="1"/>
    <col min="12552" max="12552" width="15" bestFit="1" customWidth="1"/>
    <col min="12553" max="12555" width="14.33203125" bestFit="1" customWidth="1"/>
    <col min="12556" max="12556" width="13.33203125" bestFit="1" customWidth="1"/>
    <col min="12801" max="12801" width="16.6640625" customWidth="1"/>
    <col min="12802" max="12805" width="4" customWidth="1"/>
    <col min="12806" max="12806" width="3" customWidth="1"/>
    <col min="12807" max="12807" width="44.88671875" customWidth="1"/>
    <col min="12808" max="12808" width="15" bestFit="1" customWidth="1"/>
    <col min="12809" max="12811" width="14.33203125" bestFit="1" customWidth="1"/>
    <col min="12812" max="12812" width="13.33203125" bestFit="1" customWidth="1"/>
    <col min="13057" max="13057" width="16.6640625" customWidth="1"/>
    <col min="13058" max="13061" width="4" customWidth="1"/>
    <col min="13062" max="13062" width="3" customWidth="1"/>
    <col min="13063" max="13063" width="44.88671875" customWidth="1"/>
    <col min="13064" max="13064" width="15" bestFit="1" customWidth="1"/>
    <col min="13065" max="13067" width="14.33203125" bestFit="1" customWidth="1"/>
    <col min="13068" max="13068" width="13.33203125" bestFit="1" customWidth="1"/>
    <col min="13313" max="13313" width="16.6640625" customWidth="1"/>
    <col min="13314" max="13317" width="4" customWidth="1"/>
    <col min="13318" max="13318" width="3" customWidth="1"/>
    <col min="13319" max="13319" width="44.88671875" customWidth="1"/>
    <col min="13320" max="13320" width="15" bestFit="1" customWidth="1"/>
    <col min="13321" max="13323" width="14.33203125" bestFit="1" customWidth="1"/>
    <col min="13324" max="13324" width="13.33203125" bestFit="1" customWidth="1"/>
    <col min="13569" max="13569" width="16.6640625" customWidth="1"/>
    <col min="13570" max="13573" width="4" customWidth="1"/>
    <col min="13574" max="13574" width="3" customWidth="1"/>
    <col min="13575" max="13575" width="44.88671875" customWidth="1"/>
    <col min="13576" max="13576" width="15" bestFit="1" customWidth="1"/>
    <col min="13577" max="13579" width="14.33203125" bestFit="1" customWidth="1"/>
    <col min="13580" max="13580" width="13.33203125" bestFit="1" customWidth="1"/>
    <col min="13825" max="13825" width="16.6640625" customWidth="1"/>
    <col min="13826" max="13829" width="4" customWidth="1"/>
    <col min="13830" max="13830" width="3" customWidth="1"/>
    <col min="13831" max="13831" width="44.88671875" customWidth="1"/>
    <col min="13832" max="13832" width="15" bestFit="1" customWidth="1"/>
    <col min="13833" max="13835" width="14.33203125" bestFit="1" customWidth="1"/>
    <col min="13836" max="13836" width="13.33203125" bestFit="1" customWidth="1"/>
    <col min="14081" max="14081" width="16.6640625" customWidth="1"/>
    <col min="14082" max="14085" width="4" customWidth="1"/>
    <col min="14086" max="14086" width="3" customWidth="1"/>
    <col min="14087" max="14087" width="44.88671875" customWidth="1"/>
    <col min="14088" max="14088" width="15" bestFit="1" customWidth="1"/>
    <col min="14089" max="14091" width="14.33203125" bestFit="1" customWidth="1"/>
    <col min="14092" max="14092" width="13.33203125" bestFit="1" customWidth="1"/>
    <col min="14337" max="14337" width="16.6640625" customWidth="1"/>
    <col min="14338" max="14341" width="4" customWidth="1"/>
    <col min="14342" max="14342" width="3" customWidth="1"/>
    <col min="14343" max="14343" width="44.88671875" customWidth="1"/>
    <col min="14344" max="14344" width="15" bestFit="1" customWidth="1"/>
    <col min="14345" max="14347" width="14.33203125" bestFit="1" customWidth="1"/>
    <col min="14348" max="14348" width="13.33203125" bestFit="1" customWidth="1"/>
    <col min="14593" max="14593" width="16.6640625" customWidth="1"/>
    <col min="14594" max="14597" width="4" customWidth="1"/>
    <col min="14598" max="14598" width="3" customWidth="1"/>
    <col min="14599" max="14599" width="44.88671875" customWidth="1"/>
    <col min="14600" max="14600" width="15" bestFit="1" customWidth="1"/>
    <col min="14601" max="14603" width="14.33203125" bestFit="1" customWidth="1"/>
    <col min="14604" max="14604" width="13.33203125" bestFit="1" customWidth="1"/>
    <col min="14849" max="14849" width="16.6640625" customWidth="1"/>
    <col min="14850" max="14853" width="4" customWidth="1"/>
    <col min="14854" max="14854" width="3" customWidth="1"/>
    <col min="14855" max="14855" width="44.88671875" customWidth="1"/>
    <col min="14856" max="14856" width="15" bestFit="1" customWidth="1"/>
    <col min="14857" max="14859" width="14.33203125" bestFit="1" customWidth="1"/>
    <col min="14860" max="14860" width="13.33203125" bestFit="1" customWidth="1"/>
    <col min="15105" max="15105" width="16.6640625" customWidth="1"/>
    <col min="15106" max="15109" width="4" customWidth="1"/>
    <col min="15110" max="15110" width="3" customWidth="1"/>
    <col min="15111" max="15111" width="44.88671875" customWidth="1"/>
    <col min="15112" max="15112" width="15" bestFit="1" customWidth="1"/>
    <col min="15113" max="15115" width="14.33203125" bestFit="1" customWidth="1"/>
    <col min="15116" max="15116" width="13.33203125" bestFit="1" customWidth="1"/>
    <col min="15361" max="15361" width="16.6640625" customWidth="1"/>
    <col min="15362" max="15365" width="4" customWidth="1"/>
    <col min="15366" max="15366" width="3" customWidth="1"/>
    <col min="15367" max="15367" width="44.88671875" customWidth="1"/>
    <col min="15368" max="15368" width="15" bestFit="1" customWidth="1"/>
    <col min="15369" max="15371" width="14.33203125" bestFit="1" customWidth="1"/>
    <col min="15372" max="15372" width="13.33203125" bestFit="1" customWidth="1"/>
    <col min="15617" max="15617" width="16.6640625" customWidth="1"/>
    <col min="15618" max="15621" width="4" customWidth="1"/>
    <col min="15622" max="15622" width="3" customWidth="1"/>
    <col min="15623" max="15623" width="44.88671875" customWidth="1"/>
    <col min="15624" max="15624" width="15" bestFit="1" customWidth="1"/>
    <col min="15625" max="15627" width="14.33203125" bestFit="1" customWidth="1"/>
    <col min="15628" max="15628" width="13.33203125" bestFit="1" customWidth="1"/>
    <col min="15873" max="15873" width="16.6640625" customWidth="1"/>
    <col min="15874" max="15877" width="4" customWidth="1"/>
    <col min="15878" max="15878" width="3" customWidth="1"/>
    <col min="15879" max="15879" width="44.88671875" customWidth="1"/>
    <col min="15880" max="15880" width="15" bestFit="1" customWidth="1"/>
    <col min="15881" max="15883" width="14.33203125" bestFit="1" customWidth="1"/>
    <col min="15884" max="15884" width="13.33203125" bestFit="1" customWidth="1"/>
    <col min="16129" max="16129" width="16.6640625" customWidth="1"/>
    <col min="16130" max="16133" width="4" customWidth="1"/>
    <col min="16134" max="16134" width="3" customWidth="1"/>
    <col min="16135" max="16135" width="44.88671875" customWidth="1"/>
    <col min="16136" max="16136" width="15" bestFit="1" customWidth="1"/>
    <col min="16137" max="16139" width="14.33203125" bestFit="1" customWidth="1"/>
    <col min="16140" max="16140" width="13.33203125" bestFit="1" customWidth="1"/>
  </cols>
  <sheetData>
    <row r="1" spans="1:12" x14ac:dyDescent="0.3">
      <c r="A1" s="15" t="s">
        <v>332</v>
      </c>
      <c r="B1" s="16" t="s">
        <v>333</v>
      </c>
      <c r="C1" s="17"/>
      <c r="D1" s="17"/>
      <c r="E1" s="17"/>
      <c r="F1" s="17"/>
      <c r="G1" s="17"/>
      <c r="H1" s="52" t="s">
        <v>334</v>
      </c>
      <c r="I1" s="52" t="s">
        <v>335</v>
      </c>
      <c r="J1" s="52" t="s">
        <v>336</v>
      </c>
      <c r="K1" s="52" t="s">
        <v>337</v>
      </c>
      <c r="L1" s="109"/>
    </row>
    <row r="3" spans="1:12" x14ac:dyDescent="0.3">
      <c r="A3" s="19" t="s">
        <v>338</v>
      </c>
      <c r="B3" s="20"/>
      <c r="C3" s="20"/>
      <c r="D3" s="20"/>
      <c r="E3" s="20"/>
      <c r="F3" s="20"/>
      <c r="G3" s="20"/>
      <c r="H3" s="56"/>
      <c r="I3" s="56"/>
      <c r="J3" s="56"/>
      <c r="K3" s="56"/>
      <c r="L3" s="111"/>
    </row>
    <row r="4" spans="1:12" x14ac:dyDescent="0.3">
      <c r="A4" s="121" t="s">
        <v>28</v>
      </c>
      <c r="B4" s="122" t="s">
        <v>339</v>
      </c>
      <c r="C4" s="63"/>
      <c r="D4" s="63"/>
      <c r="E4" s="63"/>
      <c r="F4" s="63"/>
      <c r="G4" s="63"/>
      <c r="H4" s="52">
        <v>22463558.18</v>
      </c>
      <c r="I4" s="52">
        <v>10909838.48</v>
      </c>
      <c r="J4" s="52">
        <v>10108797.720000001</v>
      </c>
      <c r="K4" s="52">
        <v>23264598.940000001</v>
      </c>
      <c r="L4" s="123"/>
    </row>
    <row r="5" spans="1:12" x14ac:dyDescent="0.3">
      <c r="A5" s="121" t="s">
        <v>340</v>
      </c>
      <c r="B5" s="21" t="s">
        <v>341</v>
      </c>
      <c r="C5" s="122" t="s">
        <v>342</v>
      </c>
      <c r="D5" s="63"/>
      <c r="E5" s="63"/>
      <c r="F5" s="63"/>
      <c r="G5" s="63"/>
      <c r="H5" s="52">
        <v>18089246.379999999</v>
      </c>
      <c r="I5" s="52">
        <v>10744692.17</v>
      </c>
      <c r="J5" s="52">
        <v>9966496.1899999995</v>
      </c>
      <c r="K5" s="52">
        <v>18867442.359999999</v>
      </c>
      <c r="L5" s="123"/>
    </row>
    <row r="6" spans="1:12" x14ac:dyDescent="0.3">
      <c r="A6" s="121" t="s">
        <v>343</v>
      </c>
      <c r="B6" s="22" t="s">
        <v>341</v>
      </c>
      <c r="C6" s="23"/>
      <c r="D6" s="122" t="s">
        <v>344</v>
      </c>
      <c r="E6" s="63"/>
      <c r="F6" s="63"/>
      <c r="G6" s="63"/>
      <c r="H6" s="52">
        <v>18047883.57</v>
      </c>
      <c r="I6" s="52">
        <v>10187365.960000001</v>
      </c>
      <c r="J6" s="52">
        <v>9853089.3399999999</v>
      </c>
      <c r="K6" s="52">
        <v>18382160.190000001</v>
      </c>
      <c r="L6" s="123"/>
    </row>
    <row r="7" spans="1:12" x14ac:dyDescent="0.3">
      <c r="A7" s="121" t="s">
        <v>345</v>
      </c>
      <c r="B7" s="22" t="s">
        <v>341</v>
      </c>
      <c r="C7" s="23"/>
      <c r="D7" s="23"/>
      <c r="E7" s="122" t="s">
        <v>344</v>
      </c>
      <c r="F7" s="63"/>
      <c r="G7" s="63"/>
      <c r="H7" s="52">
        <v>18047883.57</v>
      </c>
      <c r="I7" s="52">
        <v>10187365.960000001</v>
      </c>
      <c r="J7" s="52">
        <v>9853089.3399999999</v>
      </c>
      <c r="K7" s="52">
        <v>18382160.190000001</v>
      </c>
      <c r="L7" s="123"/>
    </row>
    <row r="8" spans="1:12" x14ac:dyDescent="0.3">
      <c r="A8" s="121" t="s">
        <v>346</v>
      </c>
      <c r="B8" s="22" t="s">
        <v>341</v>
      </c>
      <c r="C8" s="23"/>
      <c r="D8" s="23"/>
      <c r="E8" s="23"/>
      <c r="F8" s="122" t="s">
        <v>347</v>
      </c>
      <c r="G8" s="63"/>
      <c r="H8" s="52">
        <v>5000</v>
      </c>
      <c r="I8" s="52">
        <v>7312.79</v>
      </c>
      <c r="J8" s="52">
        <v>7312.79</v>
      </c>
      <c r="K8" s="52">
        <v>5000</v>
      </c>
      <c r="L8" s="123"/>
    </row>
    <row r="9" spans="1:12" x14ac:dyDescent="0.3">
      <c r="A9" s="124" t="s">
        <v>348</v>
      </c>
      <c r="B9" s="22" t="s">
        <v>341</v>
      </c>
      <c r="C9" s="23"/>
      <c r="D9" s="23"/>
      <c r="E9" s="23"/>
      <c r="F9" s="23"/>
      <c r="G9" s="125" t="s">
        <v>349</v>
      </c>
      <c r="H9" s="54">
        <v>5000</v>
      </c>
      <c r="I9" s="54">
        <v>7312.79</v>
      </c>
      <c r="J9" s="54">
        <v>7312.79</v>
      </c>
      <c r="K9" s="54">
        <v>5000</v>
      </c>
      <c r="L9" s="126"/>
    </row>
    <row r="10" spans="1:12" x14ac:dyDescent="0.3">
      <c r="A10" s="127" t="s">
        <v>341</v>
      </c>
      <c r="B10" s="22" t="s">
        <v>341</v>
      </c>
      <c r="C10" s="23"/>
      <c r="D10" s="23"/>
      <c r="E10" s="23"/>
      <c r="F10" s="23"/>
      <c r="G10" s="128" t="s">
        <v>341</v>
      </c>
      <c r="H10" s="53"/>
      <c r="I10" s="53"/>
      <c r="J10" s="53"/>
      <c r="K10" s="53"/>
      <c r="L10" s="129"/>
    </row>
    <row r="11" spans="1:12" x14ac:dyDescent="0.3">
      <c r="A11" s="121" t="s">
        <v>350</v>
      </c>
      <c r="B11" s="22" t="s">
        <v>341</v>
      </c>
      <c r="C11" s="23"/>
      <c r="D11" s="23"/>
      <c r="E11" s="23"/>
      <c r="F11" s="122" t="s">
        <v>351</v>
      </c>
      <c r="G11" s="63"/>
      <c r="H11" s="52">
        <v>0</v>
      </c>
      <c r="I11" s="52">
        <v>6768257.5899999999</v>
      </c>
      <c r="J11" s="52">
        <v>6768257.5899999999</v>
      </c>
      <c r="K11" s="52">
        <v>0</v>
      </c>
      <c r="L11" s="123"/>
    </row>
    <row r="12" spans="1:12" x14ac:dyDescent="0.3">
      <c r="A12" s="124" t="s">
        <v>352</v>
      </c>
      <c r="B12" s="22" t="s">
        <v>341</v>
      </c>
      <c r="C12" s="23"/>
      <c r="D12" s="23"/>
      <c r="E12" s="23"/>
      <c r="F12" s="23"/>
      <c r="G12" s="125" t="s">
        <v>353</v>
      </c>
      <c r="H12" s="54">
        <v>0</v>
      </c>
      <c r="I12" s="54">
        <v>6768257.5899999999</v>
      </c>
      <c r="J12" s="54">
        <v>6768257.5899999999</v>
      </c>
      <c r="K12" s="54">
        <v>0</v>
      </c>
      <c r="L12" s="126"/>
    </row>
    <row r="13" spans="1:12" x14ac:dyDescent="0.3">
      <c r="A13" s="127" t="s">
        <v>341</v>
      </c>
      <c r="B13" s="22" t="s">
        <v>341</v>
      </c>
      <c r="C13" s="23"/>
      <c r="D13" s="23"/>
      <c r="E13" s="23"/>
      <c r="F13" s="23"/>
      <c r="G13" s="128" t="s">
        <v>341</v>
      </c>
      <c r="H13" s="53"/>
      <c r="I13" s="53"/>
      <c r="J13" s="53"/>
      <c r="K13" s="53"/>
      <c r="L13" s="129"/>
    </row>
    <row r="14" spans="1:12" x14ac:dyDescent="0.3">
      <c r="A14" s="121" t="s">
        <v>360</v>
      </c>
      <c r="B14" s="22" t="s">
        <v>341</v>
      </c>
      <c r="C14" s="23"/>
      <c r="D14" s="23"/>
      <c r="E14" s="23"/>
      <c r="F14" s="122" t="s">
        <v>361</v>
      </c>
      <c r="G14" s="63"/>
      <c r="H14" s="52">
        <v>18042883.57</v>
      </c>
      <c r="I14" s="52">
        <v>3409962.63</v>
      </c>
      <c r="J14" s="52">
        <v>3075686.01</v>
      </c>
      <c r="K14" s="52">
        <v>18377160.190000001</v>
      </c>
      <c r="L14" s="123"/>
    </row>
    <row r="15" spans="1:12" x14ac:dyDescent="0.3">
      <c r="A15" s="124" t="s">
        <v>362</v>
      </c>
      <c r="B15" s="22" t="s">
        <v>341</v>
      </c>
      <c r="C15" s="23"/>
      <c r="D15" s="23"/>
      <c r="E15" s="23"/>
      <c r="F15" s="23"/>
      <c r="G15" s="125" t="s">
        <v>363</v>
      </c>
      <c r="H15" s="54">
        <v>16390476.33</v>
      </c>
      <c r="I15" s="54">
        <v>3408245.39</v>
      </c>
      <c r="J15" s="54">
        <v>3074065.38</v>
      </c>
      <c r="K15" s="54">
        <v>16724656.34</v>
      </c>
      <c r="L15" s="126"/>
    </row>
    <row r="16" spans="1:12" x14ac:dyDescent="0.3">
      <c r="A16" s="124" t="s">
        <v>364</v>
      </c>
      <c r="B16" s="22" t="s">
        <v>341</v>
      </c>
      <c r="C16" s="23"/>
      <c r="D16" s="23"/>
      <c r="E16" s="23"/>
      <c r="F16" s="23"/>
      <c r="G16" s="125" t="s">
        <v>365</v>
      </c>
      <c r="H16" s="54">
        <v>1018352.95</v>
      </c>
      <c r="I16" s="54">
        <v>1064.4000000000001</v>
      </c>
      <c r="J16" s="54">
        <v>1004.19</v>
      </c>
      <c r="K16" s="54">
        <v>1018413.16</v>
      </c>
      <c r="L16" s="126"/>
    </row>
    <row r="17" spans="1:12" x14ac:dyDescent="0.3">
      <c r="A17" s="124" t="s">
        <v>366</v>
      </c>
      <c r="B17" s="22" t="s">
        <v>341</v>
      </c>
      <c r="C17" s="23"/>
      <c r="D17" s="23"/>
      <c r="E17" s="23"/>
      <c r="F17" s="23"/>
      <c r="G17" s="125" t="s">
        <v>367</v>
      </c>
      <c r="H17" s="54">
        <v>623131.87</v>
      </c>
      <c r="I17" s="54">
        <v>651.30999999999995</v>
      </c>
      <c r="J17" s="54">
        <v>614.46</v>
      </c>
      <c r="K17" s="54">
        <v>623168.72</v>
      </c>
      <c r="L17" s="126"/>
    </row>
    <row r="18" spans="1:12" x14ac:dyDescent="0.3">
      <c r="A18" s="124" t="s">
        <v>368</v>
      </c>
      <c r="B18" s="22" t="s">
        <v>341</v>
      </c>
      <c r="C18" s="23"/>
      <c r="D18" s="23"/>
      <c r="E18" s="23"/>
      <c r="F18" s="23"/>
      <c r="G18" s="125" t="s">
        <v>369</v>
      </c>
      <c r="H18" s="54">
        <v>10922.42</v>
      </c>
      <c r="I18" s="54">
        <v>1.53</v>
      </c>
      <c r="J18" s="54">
        <v>1.98</v>
      </c>
      <c r="K18" s="54">
        <v>10921.97</v>
      </c>
      <c r="L18" s="126"/>
    </row>
    <row r="19" spans="1:12" x14ac:dyDescent="0.3">
      <c r="A19" s="127" t="s">
        <v>341</v>
      </c>
      <c r="B19" s="22" t="s">
        <v>341</v>
      </c>
      <c r="C19" s="23"/>
      <c r="D19" s="23"/>
      <c r="E19" s="23"/>
      <c r="F19" s="23"/>
      <c r="G19" s="128" t="s">
        <v>341</v>
      </c>
      <c r="H19" s="53"/>
      <c r="I19" s="53"/>
      <c r="J19" s="53"/>
      <c r="K19" s="53"/>
      <c r="L19" s="129"/>
    </row>
    <row r="20" spans="1:12" x14ac:dyDescent="0.3">
      <c r="A20" s="121" t="s">
        <v>370</v>
      </c>
      <c r="B20" s="22" t="s">
        <v>341</v>
      </c>
      <c r="C20" s="23"/>
      <c r="D20" s="23"/>
      <c r="E20" s="23"/>
      <c r="F20" s="122" t="s">
        <v>371</v>
      </c>
      <c r="G20" s="63"/>
      <c r="H20" s="52">
        <v>0</v>
      </c>
      <c r="I20" s="52">
        <v>1832.95</v>
      </c>
      <c r="J20" s="52">
        <v>1832.95</v>
      </c>
      <c r="K20" s="52">
        <v>0</v>
      </c>
      <c r="L20" s="123"/>
    </row>
    <row r="21" spans="1:12" x14ac:dyDescent="0.3">
      <c r="A21" s="124" t="s">
        <v>372</v>
      </c>
      <c r="B21" s="22" t="s">
        <v>341</v>
      </c>
      <c r="C21" s="23"/>
      <c r="D21" s="23"/>
      <c r="E21" s="23"/>
      <c r="F21" s="23"/>
      <c r="G21" s="125" t="s">
        <v>373</v>
      </c>
      <c r="H21" s="54">
        <v>0</v>
      </c>
      <c r="I21" s="54">
        <v>1832.95</v>
      </c>
      <c r="J21" s="54">
        <v>1832.95</v>
      </c>
      <c r="K21" s="54">
        <v>0</v>
      </c>
      <c r="L21" s="126"/>
    </row>
    <row r="22" spans="1:12" x14ac:dyDescent="0.3">
      <c r="A22" s="127" t="s">
        <v>341</v>
      </c>
      <c r="B22" s="22" t="s">
        <v>341</v>
      </c>
      <c r="C22" s="23"/>
      <c r="D22" s="23"/>
      <c r="E22" s="23"/>
      <c r="F22" s="23"/>
      <c r="G22" s="128" t="s">
        <v>341</v>
      </c>
      <c r="H22" s="53"/>
      <c r="I22" s="53"/>
      <c r="J22" s="53"/>
      <c r="K22" s="53"/>
      <c r="L22" s="129"/>
    </row>
    <row r="23" spans="1:12" x14ac:dyDescent="0.3">
      <c r="A23" s="121" t="s">
        <v>374</v>
      </c>
      <c r="B23" s="22" t="s">
        <v>341</v>
      </c>
      <c r="C23" s="23"/>
      <c r="D23" s="122" t="s">
        <v>375</v>
      </c>
      <c r="E23" s="63"/>
      <c r="F23" s="63"/>
      <c r="G23" s="63"/>
      <c r="H23" s="52">
        <v>41362.81</v>
      </c>
      <c r="I23" s="52">
        <v>557326.21</v>
      </c>
      <c r="J23" s="52">
        <v>113406.85</v>
      </c>
      <c r="K23" s="52">
        <v>485282.17</v>
      </c>
      <c r="L23" s="123"/>
    </row>
    <row r="24" spans="1:12" x14ac:dyDescent="0.3">
      <c r="A24" s="121" t="s">
        <v>376</v>
      </c>
      <c r="B24" s="22" t="s">
        <v>341</v>
      </c>
      <c r="C24" s="23"/>
      <c r="D24" s="23"/>
      <c r="E24" s="122" t="s">
        <v>377</v>
      </c>
      <c r="F24" s="63"/>
      <c r="G24" s="63"/>
      <c r="H24" s="52">
        <v>39458.019999999997</v>
      </c>
      <c r="I24" s="52">
        <v>553405.18999999994</v>
      </c>
      <c r="J24" s="52">
        <v>110407.82</v>
      </c>
      <c r="K24" s="52">
        <v>482455.39</v>
      </c>
      <c r="L24" s="123"/>
    </row>
    <row r="25" spans="1:12" x14ac:dyDescent="0.3">
      <c r="A25" s="121" t="s">
        <v>378</v>
      </c>
      <c r="B25" s="22" t="s">
        <v>341</v>
      </c>
      <c r="C25" s="23"/>
      <c r="D25" s="23"/>
      <c r="E25" s="23"/>
      <c r="F25" s="122" t="s">
        <v>377</v>
      </c>
      <c r="G25" s="63"/>
      <c r="H25" s="52">
        <v>39458.019999999997</v>
      </c>
      <c r="I25" s="52">
        <v>553405.18999999994</v>
      </c>
      <c r="J25" s="52">
        <v>110407.82</v>
      </c>
      <c r="K25" s="52">
        <v>482455.39</v>
      </c>
      <c r="L25" s="123"/>
    </row>
    <row r="26" spans="1:12" x14ac:dyDescent="0.3">
      <c r="A26" s="124" t="s">
        <v>379</v>
      </c>
      <c r="B26" s="22" t="s">
        <v>341</v>
      </c>
      <c r="C26" s="23"/>
      <c r="D26" s="23"/>
      <c r="E26" s="23"/>
      <c r="F26" s="23"/>
      <c r="G26" s="125" t="s">
        <v>380</v>
      </c>
      <c r="H26" s="54">
        <v>6863.81</v>
      </c>
      <c r="I26" s="54">
        <v>181.6</v>
      </c>
      <c r="J26" s="54">
        <v>0</v>
      </c>
      <c r="K26" s="54">
        <v>7045.41</v>
      </c>
      <c r="L26" s="126"/>
    </row>
    <row r="27" spans="1:12" x14ac:dyDescent="0.3">
      <c r="A27" s="124" t="s">
        <v>381</v>
      </c>
      <c r="B27" s="22" t="s">
        <v>341</v>
      </c>
      <c r="C27" s="23"/>
      <c r="D27" s="23"/>
      <c r="E27" s="23"/>
      <c r="F27" s="23"/>
      <c r="G27" s="125" t="s">
        <v>382</v>
      </c>
      <c r="H27" s="54">
        <v>7140.65</v>
      </c>
      <c r="I27" s="54">
        <v>14769.16</v>
      </c>
      <c r="J27" s="54">
        <v>16229.49</v>
      </c>
      <c r="K27" s="54">
        <v>5680.32</v>
      </c>
      <c r="L27" s="126"/>
    </row>
    <row r="28" spans="1:12" x14ac:dyDescent="0.3">
      <c r="A28" s="124" t="s">
        <v>383</v>
      </c>
      <c r="B28" s="22" t="s">
        <v>341</v>
      </c>
      <c r="C28" s="23"/>
      <c r="D28" s="23"/>
      <c r="E28" s="23"/>
      <c r="F28" s="23"/>
      <c r="G28" s="125" t="s">
        <v>384</v>
      </c>
      <c r="H28" s="54">
        <v>24951.35</v>
      </c>
      <c r="I28" s="54">
        <v>444358.40000000002</v>
      </c>
      <c r="J28" s="54">
        <v>0</v>
      </c>
      <c r="K28" s="54">
        <v>469309.75</v>
      </c>
      <c r="L28" s="126"/>
    </row>
    <row r="29" spans="1:12" x14ac:dyDescent="0.3">
      <c r="A29" s="124" t="s">
        <v>385</v>
      </c>
      <c r="B29" s="22" t="s">
        <v>341</v>
      </c>
      <c r="C29" s="23"/>
      <c r="D29" s="23"/>
      <c r="E29" s="23"/>
      <c r="F29" s="23"/>
      <c r="G29" s="125" t="s">
        <v>386</v>
      </c>
      <c r="H29" s="54">
        <v>0</v>
      </c>
      <c r="I29" s="54">
        <v>2344.0300000000002</v>
      </c>
      <c r="J29" s="54">
        <v>2344.0300000000002</v>
      </c>
      <c r="K29" s="54">
        <v>0</v>
      </c>
      <c r="L29" s="126"/>
    </row>
    <row r="30" spans="1:12" x14ac:dyDescent="0.3">
      <c r="A30" s="124" t="s">
        <v>387</v>
      </c>
      <c r="B30" s="22" t="s">
        <v>341</v>
      </c>
      <c r="C30" s="23"/>
      <c r="D30" s="23"/>
      <c r="E30" s="23"/>
      <c r="F30" s="23"/>
      <c r="G30" s="125" t="s">
        <v>388</v>
      </c>
      <c r="H30" s="54">
        <v>399.91</v>
      </c>
      <c r="I30" s="54">
        <v>20</v>
      </c>
      <c r="J30" s="54">
        <v>0</v>
      </c>
      <c r="K30" s="54">
        <v>419.91</v>
      </c>
      <c r="L30" s="126"/>
    </row>
    <row r="31" spans="1:12" x14ac:dyDescent="0.3">
      <c r="A31" s="124" t="s">
        <v>389</v>
      </c>
      <c r="B31" s="22" t="s">
        <v>341</v>
      </c>
      <c r="C31" s="23"/>
      <c r="D31" s="23"/>
      <c r="E31" s="23"/>
      <c r="F31" s="23"/>
      <c r="G31" s="125" t="s">
        <v>390</v>
      </c>
      <c r="H31" s="54">
        <v>102.3</v>
      </c>
      <c r="I31" s="54">
        <v>91732</v>
      </c>
      <c r="J31" s="54">
        <v>91834.3</v>
      </c>
      <c r="K31" s="54">
        <v>0</v>
      </c>
      <c r="L31" s="126"/>
    </row>
    <row r="32" spans="1:12" x14ac:dyDescent="0.3">
      <c r="A32" s="127" t="s">
        <v>341</v>
      </c>
      <c r="B32" s="22" t="s">
        <v>341</v>
      </c>
      <c r="C32" s="23"/>
      <c r="D32" s="23"/>
      <c r="E32" s="23"/>
      <c r="F32" s="23"/>
      <c r="G32" s="128" t="s">
        <v>341</v>
      </c>
      <c r="H32" s="53"/>
      <c r="I32" s="53"/>
      <c r="J32" s="53"/>
      <c r="K32" s="53"/>
      <c r="L32" s="129"/>
    </row>
    <row r="33" spans="1:12" x14ac:dyDescent="0.3">
      <c r="A33" s="121" t="s">
        <v>391</v>
      </c>
      <c r="B33" s="22" t="s">
        <v>341</v>
      </c>
      <c r="C33" s="23"/>
      <c r="D33" s="23"/>
      <c r="E33" s="122" t="s">
        <v>392</v>
      </c>
      <c r="F33" s="63"/>
      <c r="G33" s="63"/>
      <c r="H33" s="52">
        <v>1904.79</v>
      </c>
      <c r="I33" s="52">
        <v>3921.02</v>
      </c>
      <c r="J33" s="52">
        <v>2999.03</v>
      </c>
      <c r="K33" s="52">
        <v>2826.78</v>
      </c>
      <c r="L33" s="123"/>
    </row>
    <row r="34" spans="1:12" x14ac:dyDescent="0.3">
      <c r="A34" s="121" t="s">
        <v>393</v>
      </c>
      <c r="B34" s="22" t="s">
        <v>341</v>
      </c>
      <c r="C34" s="23"/>
      <c r="D34" s="23"/>
      <c r="E34" s="23"/>
      <c r="F34" s="122" t="s">
        <v>392</v>
      </c>
      <c r="G34" s="63"/>
      <c r="H34" s="52">
        <v>1904.79</v>
      </c>
      <c r="I34" s="52">
        <v>3921.02</v>
      </c>
      <c r="J34" s="52">
        <v>2999.03</v>
      </c>
      <c r="K34" s="52">
        <v>2826.78</v>
      </c>
      <c r="L34" s="123"/>
    </row>
    <row r="35" spans="1:12" x14ac:dyDescent="0.3">
      <c r="A35" s="124" t="s">
        <v>394</v>
      </c>
      <c r="B35" s="22" t="s">
        <v>341</v>
      </c>
      <c r="C35" s="23"/>
      <c r="D35" s="23"/>
      <c r="E35" s="23"/>
      <c r="F35" s="23"/>
      <c r="G35" s="125" t="s">
        <v>395</v>
      </c>
      <c r="H35" s="54">
        <v>1904.79</v>
      </c>
      <c r="I35" s="54">
        <v>3921.02</v>
      </c>
      <c r="J35" s="54">
        <v>2999.03</v>
      </c>
      <c r="K35" s="54">
        <v>2826.78</v>
      </c>
      <c r="L35" s="126"/>
    </row>
    <row r="36" spans="1:12" x14ac:dyDescent="0.3">
      <c r="A36" s="127" t="s">
        <v>341</v>
      </c>
      <c r="B36" s="22" t="s">
        <v>341</v>
      </c>
      <c r="C36" s="23"/>
      <c r="D36" s="23"/>
      <c r="E36" s="23"/>
      <c r="F36" s="23"/>
      <c r="G36" s="128" t="s">
        <v>341</v>
      </c>
      <c r="H36" s="53"/>
      <c r="I36" s="53"/>
      <c r="J36" s="53"/>
      <c r="K36" s="53"/>
      <c r="L36" s="129"/>
    </row>
    <row r="37" spans="1:12" x14ac:dyDescent="0.3">
      <c r="A37" s="121" t="s">
        <v>396</v>
      </c>
      <c r="B37" s="21" t="s">
        <v>341</v>
      </c>
      <c r="C37" s="122" t="s">
        <v>397</v>
      </c>
      <c r="D37" s="63"/>
      <c r="E37" s="63"/>
      <c r="F37" s="63"/>
      <c r="G37" s="63"/>
      <c r="H37" s="52">
        <v>4374311.8</v>
      </c>
      <c r="I37" s="52">
        <v>165146.31</v>
      </c>
      <c r="J37" s="52">
        <v>142301.53</v>
      </c>
      <c r="K37" s="52">
        <v>4397156.58</v>
      </c>
      <c r="L37" s="123"/>
    </row>
    <row r="38" spans="1:12" x14ac:dyDescent="0.3">
      <c r="A38" s="121" t="s">
        <v>398</v>
      </c>
      <c r="B38" s="22" t="s">
        <v>341</v>
      </c>
      <c r="C38" s="23"/>
      <c r="D38" s="122" t="s">
        <v>399</v>
      </c>
      <c r="E38" s="63"/>
      <c r="F38" s="63"/>
      <c r="G38" s="63"/>
      <c r="H38" s="52">
        <v>10539.25</v>
      </c>
      <c r="I38" s="52">
        <v>52.69</v>
      </c>
      <c r="J38" s="52">
        <v>0</v>
      </c>
      <c r="K38" s="52">
        <v>10591.94</v>
      </c>
      <c r="L38" s="123"/>
    </row>
    <row r="39" spans="1:12" x14ac:dyDescent="0.3">
      <c r="A39" s="121" t="s">
        <v>400</v>
      </c>
      <c r="B39" s="22" t="s">
        <v>341</v>
      </c>
      <c r="C39" s="23"/>
      <c r="D39" s="23"/>
      <c r="E39" s="122" t="s">
        <v>401</v>
      </c>
      <c r="F39" s="63"/>
      <c r="G39" s="63"/>
      <c r="H39" s="52">
        <v>10539.25</v>
      </c>
      <c r="I39" s="52">
        <v>52.69</v>
      </c>
      <c r="J39" s="52">
        <v>0</v>
      </c>
      <c r="K39" s="52">
        <v>10591.94</v>
      </c>
      <c r="L39" s="123"/>
    </row>
    <row r="40" spans="1:12" x14ac:dyDescent="0.3">
      <c r="A40" s="121" t="s">
        <v>402</v>
      </c>
      <c r="B40" s="22" t="s">
        <v>341</v>
      </c>
      <c r="C40" s="23"/>
      <c r="D40" s="23"/>
      <c r="E40" s="23"/>
      <c r="F40" s="122" t="s">
        <v>401</v>
      </c>
      <c r="G40" s="63"/>
      <c r="H40" s="52">
        <v>10539.25</v>
      </c>
      <c r="I40" s="52">
        <v>52.69</v>
      </c>
      <c r="J40" s="52">
        <v>0</v>
      </c>
      <c r="K40" s="52">
        <v>10591.94</v>
      </c>
      <c r="L40" s="123"/>
    </row>
    <row r="41" spans="1:12" x14ac:dyDescent="0.3">
      <c r="A41" s="124" t="s">
        <v>403</v>
      </c>
      <c r="B41" s="22" t="s">
        <v>341</v>
      </c>
      <c r="C41" s="23"/>
      <c r="D41" s="23"/>
      <c r="E41" s="23"/>
      <c r="F41" s="23"/>
      <c r="G41" s="125" t="s">
        <v>404</v>
      </c>
      <c r="H41" s="54">
        <v>10539.25</v>
      </c>
      <c r="I41" s="54">
        <v>52.69</v>
      </c>
      <c r="J41" s="54">
        <v>0</v>
      </c>
      <c r="K41" s="54">
        <v>10591.94</v>
      </c>
      <c r="L41" s="126"/>
    </row>
    <row r="42" spans="1:12" x14ac:dyDescent="0.3">
      <c r="A42" s="127" t="s">
        <v>341</v>
      </c>
      <c r="B42" s="22" t="s">
        <v>341</v>
      </c>
      <c r="C42" s="23"/>
      <c r="D42" s="23"/>
      <c r="E42" s="23"/>
      <c r="F42" s="23"/>
      <c r="G42" s="128" t="s">
        <v>341</v>
      </c>
      <c r="H42" s="53"/>
      <c r="I42" s="53"/>
      <c r="J42" s="53"/>
      <c r="K42" s="53"/>
      <c r="L42" s="129"/>
    </row>
    <row r="43" spans="1:12" x14ac:dyDescent="0.3">
      <c r="A43" s="121" t="s">
        <v>405</v>
      </c>
      <c r="B43" s="22" t="s">
        <v>341</v>
      </c>
      <c r="C43" s="23"/>
      <c r="D43" s="122" t="s">
        <v>406</v>
      </c>
      <c r="E43" s="63"/>
      <c r="F43" s="63"/>
      <c r="G43" s="63"/>
      <c r="H43" s="52">
        <v>4363772.55</v>
      </c>
      <c r="I43" s="52">
        <v>165093.62</v>
      </c>
      <c r="J43" s="52">
        <v>142301.53</v>
      </c>
      <c r="K43" s="52">
        <v>4386564.6399999997</v>
      </c>
      <c r="L43" s="123"/>
    </row>
    <row r="44" spans="1:12" x14ac:dyDescent="0.3">
      <c r="A44" s="121" t="s">
        <v>407</v>
      </c>
      <c r="B44" s="22" t="s">
        <v>341</v>
      </c>
      <c r="C44" s="23"/>
      <c r="D44" s="23"/>
      <c r="E44" s="122" t="s">
        <v>408</v>
      </c>
      <c r="F44" s="63"/>
      <c r="G44" s="63"/>
      <c r="H44" s="52">
        <v>1939123.08</v>
      </c>
      <c r="I44" s="52">
        <v>0</v>
      </c>
      <c r="J44" s="52">
        <v>0</v>
      </c>
      <c r="K44" s="52">
        <v>1939123.08</v>
      </c>
      <c r="L44" s="123"/>
    </row>
    <row r="45" spans="1:12" x14ac:dyDescent="0.3">
      <c r="A45" s="121" t="s">
        <v>409</v>
      </c>
      <c r="B45" s="22" t="s">
        <v>341</v>
      </c>
      <c r="C45" s="23"/>
      <c r="D45" s="23"/>
      <c r="E45" s="23"/>
      <c r="F45" s="122" t="s">
        <v>408</v>
      </c>
      <c r="G45" s="63"/>
      <c r="H45" s="52">
        <v>1939123.08</v>
      </c>
      <c r="I45" s="52">
        <v>0</v>
      </c>
      <c r="J45" s="52">
        <v>0</v>
      </c>
      <c r="K45" s="52">
        <v>1939123.08</v>
      </c>
      <c r="L45" s="123"/>
    </row>
    <row r="46" spans="1:12" x14ac:dyDescent="0.3">
      <c r="A46" s="124" t="s">
        <v>410</v>
      </c>
      <c r="B46" s="22" t="s">
        <v>341</v>
      </c>
      <c r="C46" s="23"/>
      <c r="D46" s="23"/>
      <c r="E46" s="23"/>
      <c r="F46" s="23"/>
      <c r="G46" s="125" t="s">
        <v>411</v>
      </c>
      <c r="H46" s="54">
        <v>181970</v>
      </c>
      <c r="I46" s="54">
        <v>0</v>
      </c>
      <c r="J46" s="54">
        <v>0</v>
      </c>
      <c r="K46" s="54">
        <v>181970</v>
      </c>
      <c r="L46" s="126"/>
    </row>
    <row r="47" spans="1:12" x14ac:dyDescent="0.3">
      <c r="A47" s="124" t="s">
        <v>412</v>
      </c>
      <c r="B47" s="22" t="s">
        <v>341</v>
      </c>
      <c r="C47" s="23"/>
      <c r="D47" s="23"/>
      <c r="E47" s="23"/>
      <c r="F47" s="23"/>
      <c r="G47" s="125" t="s">
        <v>413</v>
      </c>
      <c r="H47" s="54">
        <v>178120.55</v>
      </c>
      <c r="I47" s="54">
        <v>0</v>
      </c>
      <c r="J47" s="54">
        <v>0</v>
      </c>
      <c r="K47" s="54">
        <v>178120.55</v>
      </c>
      <c r="L47" s="126"/>
    </row>
    <row r="48" spans="1:12" x14ac:dyDescent="0.3">
      <c r="A48" s="124" t="s">
        <v>414</v>
      </c>
      <c r="B48" s="22" t="s">
        <v>341</v>
      </c>
      <c r="C48" s="23"/>
      <c r="D48" s="23"/>
      <c r="E48" s="23"/>
      <c r="F48" s="23"/>
      <c r="G48" s="125" t="s">
        <v>415</v>
      </c>
      <c r="H48" s="54">
        <v>75546.350000000006</v>
      </c>
      <c r="I48" s="54">
        <v>0</v>
      </c>
      <c r="J48" s="54">
        <v>0</v>
      </c>
      <c r="K48" s="54">
        <v>75546.350000000006</v>
      </c>
      <c r="L48" s="126"/>
    </row>
    <row r="49" spans="1:12" x14ac:dyDescent="0.3">
      <c r="A49" s="124" t="s">
        <v>416</v>
      </c>
      <c r="B49" s="22" t="s">
        <v>341</v>
      </c>
      <c r="C49" s="23"/>
      <c r="D49" s="23"/>
      <c r="E49" s="23"/>
      <c r="F49" s="23"/>
      <c r="G49" s="125" t="s">
        <v>417</v>
      </c>
      <c r="H49" s="54">
        <v>1382407.18</v>
      </c>
      <c r="I49" s="54">
        <v>0</v>
      </c>
      <c r="J49" s="54">
        <v>0</v>
      </c>
      <c r="K49" s="54">
        <v>1382407.18</v>
      </c>
      <c r="L49" s="126"/>
    </row>
    <row r="50" spans="1:12" x14ac:dyDescent="0.3">
      <c r="A50" s="124" t="s">
        <v>418</v>
      </c>
      <c r="B50" s="22" t="s">
        <v>341</v>
      </c>
      <c r="C50" s="23"/>
      <c r="D50" s="23"/>
      <c r="E50" s="23"/>
      <c r="F50" s="23"/>
      <c r="G50" s="125" t="s">
        <v>419</v>
      </c>
      <c r="H50" s="54">
        <v>121079</v>
      </c>
      <c r="I50" s="54">
        <v>0</v>
      </c>
      <c r="J50" s="54">
        <v>0</v>
      </c>
      <c r="K50" s="54">
        <v>121079</v>
      </c>
      <c r="L50" s="126"/>
    </row>
    <row r="51" spans="1:12" x14ac:dyDescent="0.3">
      <c r="A51" s="127" t="s">
        <v>341</v>
      </c>
      <c r="B51" s="22" t="s">
        <v>341</v>
      </c>
      <c r="C51" s="23"/>
      <c r="D51" s="23"/>
      <c r="E51" s="23"/>
      <c r="F51" s="23"/>
      <c r="G51" s="128" t="s">
        <v>341</v>
      </c>
      <c r="H51" s="53"/>
      <c r="I51" s="53"/>
      <c r="J51" s="53"/>
      <c r="K51" s="53"/>
      <c r="L51" s="129"/>
    </row>
    <row r="52" spans="1:12" x14ac:dyDescent="0.3">
      <c r="A52" s="121" t="s">
        <v>420</v>
      </c>
      <c r="B52" s="22" t="s">
        <v>341</v>
      </c>
      <c r="C52" s="23"/>
      <c r="D52" s="23"/>
      <c r="E52" s="122" t="s">
        <v>421</v>
      </c>
      <c r="F52" s="63"/>
      <c r="G52" s="63"/>
      <c r="H52" s="52">
        <v>-1939123.08</v>
      </c>
      <c r="I52" s="52">
        <v>0</v>
      </c>
      <c r="J52" s="52">
        <v>0</v>
      </c>
      <c r="K52" s="52">
        <v>-1939123.08</v>
      </c>
      <c r="L52" s="123"/>
    </row>
    <row r="53" spans="1:12" x14ac:dyDescent="0.3">
      <c r="A53" s="121" t="s">
        <v>422</v>
      </c>
      <c r="B53" s="22" t="s">
        <v>341</v>
      </c>
      <c r="C53" s="23"/>
      <c r="D53" s="23"/>
      <c r="E53" s="23"/>
      <c r="F53" s="122" t="s">
        <v>421</v>
      </c>
      <c r="G53" s="63"/>
      <c r="H53" s="52">
        <v>-1939123.08</v>
      </c>
      <c r="I53" s="52">
        <v>0</v>
      </c>
      <c r="J53" s="52">
        <v>0</v>
      </c>
      <c r="K53" s="52">
        <v>-1939123.08</v>
      </c>
      <c r="L53" s="123"/>
    </row>
    <row r="54" spans="1:12" x14ac:dyDescent="0.3">
      <c r="A54" s="124" t="s">
        <v>423</v>
      </c>
      <c r="B54" s="22" t="s">
        <v>341</v>
      </c>
      <c r="C54" s="23"/>
      <c r="D54" s="23"/>
      <c r="E54" s="23"/>
      <c r="F54" s="23"/>
      <c r="G54" s="125" t="s">
        <v>424</v>
      </c>
      <c r="H54" s="54">
        <v>-178120.55</v>
      </c>
      <c r="I54" s="54">
        <v>0</v>
      </c>
      <c r="J54" s="54">
        <v>0</v>
      </c>
      <c r="K54" s="54">
        <v>-178120.55</v>
      </c>
      <c r="L54" s="126"/>
    </row>
    <row r="55" spans="1:12" x14ac:dyDescent="0.3">
      <c r="A55" s="124" t="s">
        <v>425</v>
      </c>
      <c r="B55" s="22" t="s">
        <v>341</v>
      </c>
      <c r="C55" s="23"/>
      <c r="D55" s="23"/>
      <c r="E55" s="23"/>
      <c r="F55" s="23"/>
      <c r="G55" s="125" t="s">
        <v>426</v>
      </c>
      <c r="H55" s="54">
        <v>-75546.350000000006</v>
      </c>
      <c r="I55" s="54">
        <v>0</v>
      </c>
      <c r="J55" s="54">
        <v>0</v>
      </c>
      <c r="K55" s="54">
        <v>-75546.350000000006</v>
      </c>
      <c r="L55" s="126"/>
    </row>
    <row r="56" spans="1:12" x14ac:dyDescent="0.3">
      <c r="A56" s="124" t="s">
        <v>427</v>
      </c>
      <c r="B56" s="22" t="s">
        <v>341</v>
      </c>
      <c r="C56" s="23"/>
      <c r="D56" s="23"/>
      <c r="E56" s="23"/>
      <c r="F56" s="23"/>
      <c r="G56" s="125" t="s">
        <v>428</v>
      </c>
      <c r="H56" s="54">
        <v>-1382407.18</v>
      </c>
      <c r="I56" s="54">
        <v>0</v>
      </c>
      <c r="J56" s="54">
        <v>0</v>
      </c>
      <c r="K56" s="54">
        <v>-1382407.18</v>
      </c>
      <c r="L56" s="126"/>
    </row>
    <row r="57" spans="1:12" x14ac:dyDescent="0.3">
      <c r="A57" s="124" t="s">
        <v>429</v>
      </c>
      <c r="B57" s="22" t="s">
        <v>341</v>
      </c>
      <c r="C57" s="23"/>
      <c r="D57" s="23"/>
      <c r="E57" s="23"/>
      <c r="F57" s="23"/>
      <c r="G57" s="125" t="s">
        <v>430</v>
      </c>
      <c r="H57" s="54">
        <v>-181970</v>
      </c>
      <c r="I57" s="54">
        <v>0</v>
      </c>
      <c r="J57" s="54">
        <v>0</v>
      </c>
      <c r="K57" s="54">
        <v>-181970</v>
      </c>
      <c r="L57" s="126"/>
    </row>
    <row r="58" spans="1:12" x14ac:dyDescent="0.3">
      <c r="A58" s="124" t="s">
        <v>431</v>
      </c>
      <c r="B58" s="22" t="s">
        <v>341</v>
      </c>
      <c r="C58" s="23"/>
      <c r="D58" s="23"/>
      <c r="E58" s="23"/>
      <c r="F58" s="23"/>
      <c r="G58" s="125" t="s">
        <v>432</v>
      </c>
      <c r="H58" s="54">
        <v>-121079</v>
      </c>
      <c r="I58" s="54">
        <v>0</v>
      </c>
      <c r="J58" s="54">
        <v>0</v>
      </c>
      <c r="K58" s="54">
        <v>-121079</v>
      </c>
      <c r="L58" s="126"/>
    </row>
    <row r="59" spans="1:12" x14ac:dyDescent="0.3">
      <c r="A59" s="127" t="s">
        <v>341</v>
      </c>
      <c r="B59" s="22" t="s">
        <v>341</v>
      </c>
      <c r="C59" s="23"/>
      <c r="D59" s="23"/>
      <c r="E59" s="23"/>
      <c r="F59" s="23"/>
      <c r="G59" s="128" t="s">
        <v>341</v>
      </c>
      <c r="H59" s="53"/>
      <c r="I59" s="53"/>
      <c r="J59" s="53"/>
      <c r="K59" s="53"/>
      <c r="L59" s="129"/>
    </row>
    <row r="60" spans="1:12" x14ac:dyDescent="0.3">
      <c r="A60" s="121" t="s">
        <v>433</v>
      </c>
      <c r="B60" s="22" t="s">
        <v>341</v>
      </c>
      <c r="C60" s="23"/>
      <c r="D60" s="23"/>
      <c r="E60" s="122" t="s">
        <v>434</v>
      </c>
      <c r="F60" s="63"/>
      <c r="G60" s="63"/>
      <c r="H60" s="52">
        <v>16810894</v>
      </c>
      <c r="I60" s="52">
        <v>158537.67000000001</v>
      </c>
      <c r="J60" s="52">
        <v>6567.66</v>
      </c>
      <c r="K60" s="52">
        <v>16962864.010000002</v>
      </c>
      <c r="L60" s="123"/>
    </row>
    <row r="61" spans="1:12" x14ac:dyDescent="0.3">
      <c r="A61" s="121" t="s">
        <v>435</v>
      </c>
      <c r="B61" s="22" t="s">
        <v>341</v>
      </c>
      <c r="C61" s="23"/>
      <c r="D61" s="23"/>
      <c r="E61" s="23"/>
      <c r="F61" s="122" t="s">
        <v>434</v>
      </c>
      <c r="G61" s="63"/>
      <c r="H61" s="52">
        <v>16810894</v>
      </c>
      <c r="I61" s="52">
        <v>158537.67000000001</v>
      </c>
      <c r="J61" s="52">
        <v>6567.66</v>
      </c>
      <c r="K61" s="52">
        <v>16962864.010000002</v>
      </c>
      <c r="L61" s="123"/>
    </row>
    <row r="62" spans="1:12" x14ac:dyDescent="0.3">
      <c r="A62" s="124" t="s">
        <v>436</v>
      </c>
      <c r="B62" s="22" t="s">
        <v>341</v>
      </c>
      <c r="C62" s="23"/>
      <c r="D62" s="23"/>
      <c r="E62" s="23"/>
      <c r="F62" s="23"/>
      <c r="G62" s="125" t="s">
        <v>417</v>
      </c>
      <c r="H62" s="54">
        <v>330449.21999999997</v>
      </c>
      <c r="I62" s="54">
        <v>0</v>
      </c>
      <c r="J62" s="54">
        <v>2200.66</v>
      </c>
      <c r="K62" s="54">
        <v>328248.56</v>
      </c>
      <c r="L62" s="126"/>
    </row>
    <row r="63" spans="1:12" x14ac:dyDescent="0.3">
      <c r="A63" s="124" t="s">
        <v>437</v>
      </c>
      <c r="B63" s="22" t="s">
        <v>341</v>
      </c>
      <c r="C63" s="23"/>
      <c r="D63" s="23"/>
      <c r="E63" s="23"/>
      <c r="F63" s="23"/>
      <c r="G63" s="125" t="s">
        <v>438</v>
      </c>
      <c r="H63" s="54">
        <v>181365.85</v>
      </c>
      <c r="I63" s="54">
        <v>11334</v>
      </c>
      <c r="J63" s="54">
        <v>0</v>
      </c>
      <c r="K63" s="54">
        <v>192699.85</v>
      </c>
      <c r="L63" s="126"/>
    </row>
    <row r="64" spans="1:12" x14ac:dyDescent="0.3">
      <c r="A64" s="124" t="s">
        <v>439</v>
      </c>
      <c r="B64" s="22" t="s">
        <v>341</v>
      </c>
      <c r="C64" s="23"/>
      <c r="D64" s="23"/>
      <c r="E64" s="23"/>
      <c r="F64" s="23"/>
      <c r="G64" s="125" t="s">
        <v>440</v>
      </c>
      <c r="H64" s="54">
        <v>2379044.61</v>
      </c>
      <c r="I64" s="54">
        <v>0</v>
      </c>
      <c r="J64" s="54">
        <v>0</v>
      </c>
      <c r="K64" s="54">
        <v>2379044.61</v>
      </c>
      <c r="L64" s="126"/>
    </row>
    <row r="65" spans="1:12" x14ac:dyDescent="0.3">
      <c r="A65" s="124" t="s">
        <v>441</v>
      </c>
      <c r="B65" s="22" t="s">
        <v>341</v>
      </c>
      <c r="C65" s="23"/>
      <c r="D65" s="23"/>
      <c r="E65" s="23"/>
      <c r="F65" s="23"/>
      <c r="G65" s="125" t="s">
        <v>415</v>
      </c>
      <c r="H65" s="54">
        <v>1912278</v>
      </c>
      <c r="I65" s="54">
        <v>0</v>
      </c>
      <c r="J65" s="54">
        <v>225</v>
      </c>
      <c r="K65" s="54">
        <v>1912053</v>
      </c>
      <c r="L65" s="126"/>
    </row>
    <row r="66" spans="1:12" x14ac:dyDescent="0.3">
      <c r="A66" s="124" t="s">
        <v>442</v>
      </c>
      <c r="B66" s="22" t="s">
        <v>341</v>
      </c>
      <c r="C66" s="23"/>
      <c r="D66" s="23"/>
      <c r="E66" s="23"/>
      <c r="F66" s="23"/>
      <c r="G66" s="125" t="s">
        <v>413</v>
      </c>
      <c r="H66" s="54">
        <v>2705311.39</v>
      </c>
      <c r="I66" s="54">
        <v>147203.67000000001</v>
      </c>
      <c r="J66" s="54">
        <v>4142</v>
      </c>
      <c r="K66" s="54">
        <v>2848373.06</v>
      </c>
      <c r="L66" s="126"/>
    </row>
    <row r="67" spans="1:12" x14ac:dyDescent="0.3">
      <c r="A67" s="124" t="s">
        <v>443</v>
      </c>
      <c r="B67" s="22" t="s">
        <v>341</v>
      </c>
      <c r="C67" s="23"/>
      <c r="D67" s="23"/>
      <c r="E67" s="23"/>
      <c r="F67" s="23"/>
      <c r="G67" s="125" t="s">
        <v>444</v>
      </c>
      <c r="H67" s="54">
        <v>7667764.1200000001</v>
      </c>
      <c r="I67" s="54">
        <v>0</v>
      </c>
      <c r="J67" s="54">
        <v>0</v>
      </c>
      <c r="K67" s="54">
        <v>7667764.1200000001</v>
      </c>
      <c r="L67" s="126"/>
    </row>
    <row r="68" spans="1:12" x14ac:dyDescent="0.3">
      <c r="A68" s="124" t="s">
        <v>445</v>
      </c>
      <c r="B68" s="22" t="s">
        <v>341</v>
      </c>
      <c r="C68" s="23"/>
      <c r="D68" s="23"/>
      <c r="E68" s="23"/>
      <c r="F68" s="23"/>
      <c r="G68" s="125" t="s">
        <v>446</v>
      </c>
      <c r="H68" s="54">
        <v>1219197.75</v>
      </c>
      <c r="I68" s="54">
        <v>0</v>
      </c>
      <c r="J68" s="54">
        <v>0</v>
      </c>
      <c r="K68" s="54">
        <v>1219197.75</v>
      </c>
      <c r="L68" s="126"/>
    </row>
    <row r="69" spans="1:12" x14ac:dyDescent="0.3">
      <c r="A69" s="124" t="s">
        <v>447</v>
      </c>
      <c r="B69" s="22" t="s">
        <v>341</v>
      </c>
      <c r="C69" s="23"/>
      <c r="D69" s="23"/>
      <c r="E69" s="23"/>
      <c r="F69" s="23"/>
      <c r="G69" s="125" t="s">
        <v>448</v>
      </c>
      <c r="H69" s="54">
        <v>104497</v>
      </c>
      <c r="I69" s="54">
        <v>0</v>
      </c>
      <c r="J69" s="54">
        <v>0</v>
      </c>
      <c r="K69" s="54">
        <v>104497</v>
      </c>
      <c r="L69" s="126"/>
    </row>
    <row r="70" spans="1:12" x14ac:dyDescent="0.3">
      <c r="A70" s="124" t="s">
        <v>449</v>
      </c>
      <c r="B70" s="22" t="s">
        <v>341</v>
      </c>
      <c r="C70" s="23"/>
      <c r="D70" s="23"/>
      <c r="E70" s="23"/>
      <c r="F70" s="23"/>
      <c r="G70" s="125" t="s">
        <v>411</v>
      </c>
      <c r="H70" s="54">
        <v>295946.06</v>
      </c>
      <c r="I70" s="54">
        <v>0</v>
      </c>
      <c r="J70" s="54">
        <v>0</v>
      </c>
      <c r="K70" s="54">
        <v>295946.06</v>
      </c>
      <c r="L70" s="126"/>
    </row>
    <row r="71" spans="1:12" x14ac:dyDescent="0.3">
      <c r="A71" s="124" t="s">
        <v>450</v>
      </c>
      <c r="B71" s="22" t="s">
        <v>341</v>
      </c>
      <c r="C71" s="23"/>
      <c r="D71" s="23"/>
      <c r="E71" s="23"/>
      <c r="F71" s="23"/>
      <c r="G71" s="125" t="s">
        <v>451</v>
      </c>
      <c r="H71" s="54">
        <v>15040</v>
      </c>
      <c r="I71" s="54">
        <v>0</v>
      </c>
      <c r="J71" s="54">
        <v>0</v>
      </c>
      <c r="K71" s="54">
        <v>15040</v>
      </c>
      <c r="L71" s="126"/>
    </row>
    <row r="72" spans="1:12" x14ac:dyDescent="0.3">
      <c r="A72" s="127" t="s">
        <v>341</v>
      </c>
      <c r="B72" s="22" t="s">
        <v>341</v>
      </c>
      <c r="C72" s="23"/>
      <c r="D72" s="23"/>
      <c r="E72" s="23"/>
      <c r="F72" s="23"/>
      <c r="G72" s="128" t="s">
        <v>341</v>
      </c>
      <c r="H72" s="53"/>
      <c r="I72" s="53"/>
      <c r="J72" s="53"/>
      <c r="K72" s="53"/>
      <c r="L72" s="129"/>
    </row>
    <row r="73" spans="1:12" x14ac:dyDescent="0.3">
      <c r="A73" s="121" t="s">
        <v>452</v>
      </c>
      <c r="B73" s="22" t="s">
        <v>341</v>
      </c>
      <c r="C73" s="23"/>
      <c r="D73" s="23"/>
      <c r="E73" s="122" t="s">
        <v>453</v>
      </c>
      <c r="F73" s="63"/>
      <c r="G73" s="63"/>
      <c r="H73" s="52">
        <v>-12471519.73</v>
      </c>
      <c r="I73" s="52">
        <v>6555.95</v>
      </c>
      <c r="J73" s="52">
        <v>135049.28</v>
      </c>
      <c r="K73" s="52">
        <v>-12600013.060000001</v>
      </c>
      <c r="L73" s="123"/>
    </row>
    <row r="74" spans="1:12" x14ac:dyDescent="0.3">
      <c r="A74" s="121" t="s">
        <v>454</v>
      </c>
      <c r="B74" s="22" t="s">
        <v>341</v>
      </c>
      <c r="C74" s="23"/>
      <c r="D74" s="23"/>
      <c r="E74" s="23"/>
      <c r="F74" s="122" t="s">
        <v>453</v>
      </c>
      <c r="G74" s="63"/>
      <c r="H74" s="52">
        <v>-12471519.73</v>
      </c>
      <c r="I74" s="52">
        <v>6555.95</v>
      </c>
      <c r="J74" s="52">
        <v>135049.28</v>
      </c>
      <c r="K74" s="52">
        <v>-12600013.060000001</v>
      </c>
      <c r="L74" s="123"/>
    </row>
    <row r="75" spans="1:12" x14ac:dyDescent="0.3">
      <c r="A75" s="124" t="s">
        <v>455</v>
      </c>
      <c r="B75" s="22" t="s">
        <v>341</v>
      </c>
      <c r="C75" s="23"/>
      <c r="D75" s="23"/>
      <c r="E75" s="23"/>
      <c r="F75" s="23"/>
      <c r="G75" s="125" t="s">
        <v>456</v>
      </c>
      <c r="H75" s="54">
        <v>-2379044.61</v>
      </c>
      <c r="I75" s="54">
        <v>0</v>
      </c>
      <c r="J75" s="54">
        <v>0</v>
      </c>
      <c r="K75" s="54">
        <v>-2379044.61</v>
      </c>
      <c r="L75" s="126"/>
    </row>
    <row r="76" spans="1:12" x14ac:dyDescent="0.3">
      <c r="A76" s="124" t="s">
        <v>457</v>
      </c>
      <c r="B76" s="22" t="s">
        <v>341</v>
      </c>
      <c r="C76" s="23"/>
      <c r="D76" s="23"/>
      <c r="E76" s="23"/>
      <c r="F76" s="23"/>
      <c r="G76" s="125" t="s">
        <v>424</v>
      </c>
      <c r="H76" s="54">
        <v>-1621791.86</v>
      </c>
      <c r="I76" s="54">
        <v>4142</v>
      </c>
      <c r="J76" s="54">
        <v>22703.24</v>
      </c>
      <c r="K76" s="54">
        <v>-1640353.1</v>
      </c>
      <c r="L76" s="126"/>
    </row>
    <row r="77" spans="1:12" x14ac:dyDescent="0.3">
      <c r="A77" s="124" t="s">
        <v>458</v>
      </c>
      <c r="B77" s="22" t="s">
        <v>341</v>
      </c>
      <c r="C77" s="23"/>
      <c r="D77" s="23"/>
      <c r="E77" s="23"/>
      <c r="F77" s="23"/>
      <c r="G77" s="125" t="s">
        <v>426</v>
      </c>
      <c r="H77" s="54">
        <v>-1086932</v>
      </c>
      <c r="I77" s="54">
        <v>213.29</v>
      </c>
      <c r="J77" s="54">
        <v>15716.18</v>
      </c>
      <c r="K77" s="54">
        <v>-1102434.8899999999</v>
      </c>
      <c r="L77" s="126"/>
    </row>
    <row r="78" spans="1:12" x14ac:dyDescent="0.3">
      <c r="A78" s="124" t="s">
        <v>459</v>
      </c>
      <c r="B78" s="22" t="s">
        <v>341</v>
      </c>
      <c r="C78" s="23"/>
      <c r="D78" s="23"/>
      <c r="E78" s="23"/>
      <c r="F78" s="23"/>
      <c r="G78" s="125" t="s">
        <v>428</v>
      </c>
      <c r="H78" s="54">
        <v>-330449.21999999997</v>
      </c>
      <c r="I78" s="54">
        <v>2200.66</v>
      </c>
      <c r="J78" s="54">
        <v>0</v>
      </c>
      <c r="K78" s="54">
        <v>-328248.56</v>
      </c>
      <c r="L78" s="126"/>
    </row>
    <row r="79" spans="1:12" x14ac:dyDescent="0.3">
      <c r="A79" s="124" t="s">
        <v>460</v>
      </c>
      <c r="B79" s="22" t="s">
        <v>341</v>
      </c>
      <c r="C79" s="23"/>
      <c r="D79" s="23"/>
      <c r="E79" s="23"/>
      <c r="F79" s="23"/>
      <c r="G79" s="125" t="s">
        <v>461</v>
      </c>
      <c r="H79" s="54">
        <v>-526989.09</v>
      </c>
      <c r="I79" s="54">
        <v>0</v>
      </c>
      <c r="J79" s="54">
        <v>11893.15</v>
      </c>
      <c r="K79" s="54">
        <v>-538882.24</v>
      </c>
      <c r="L79" s="126"/>
    </row>
    <row r="80" spans="1:12" x14ac:dyDescent="0.3">
      <c r="A80" s="124" t="s">
        <v>462</v>
      </c>
      <c r="B80" s="22" t="s">
        <v>341</v>
      </c>
      <c r="C80" s="23"/>
      <c r="D80" s="23"/>
      <c r="E80" s="23"/>
      <c r="F80" s="23"/>
      <c r="G80" s="125" t="s">
        <v>463</v>
      </c>
      <c r="H80" s="54">
        <v>-65291.040000000001</v>
      </c>
      <c r="I80" s="54">
        <v>0</v>
      </c>
      <c r="J80" s="54">
        <v>858.88</v>
      </c>
      <c r="K80" s="54">
        <v>-66149.919999999998</v>
      </c>
      <c r="L80" s="126"/>
    </row>
    <row r="81" spans="1:12" x14ac:dyDescent="0.3">
      <c r="A81" s="124" t="s">
        <v>464</v>
      </c>
      <c r="B81" s="22" t="s">
        <v>341</v>
      </c>
      <c r="C81" s="23"/>
      <c r="D81" s="23"/>
      <c r="E81" s="23"/>
      <c r="F81" s="23"/>
      <c r="G81" s="125" t="s">
        <v>465</v>
      </c>
      <c r="H81" s="54">
        <v>-6021533.0300000003</v>
      </c>
      <c r="I81" s="54">
        <v>0</v>
      </c>
      <c r="J81" s="54">
        <v>82513.53</v>
      </c>
      <c r="K81" s="54">
        <v>-6104046.5599999996</v>
      </c>
      <c r="L81" s="126"/>
    </row>
    <row r="82" spans="1:12" x14ac:dyDescent="0.3">
      <c r="A82" s="124" t="s">
        <v>466</v>
      </c>
      <c r="B82" s="22" t="s">
        <v>341</v>
      </c>
      <c r="C82" s="23"/>
      <c r="D82" s="23"/>
      <c r="E82" s="23"/>
      <c r="F82" s="23"/>
      <c r="G82" s="125" t="s">
        <v>467</v>
      </c>
      <c r="H82" s="54">
        <v>-153391.82</v>
      </c>
      <c r="I82" s="54">
        <v>0</v>
      </c>
      <c r="J82" s="54">
        <v>736.26</v>
      </c>
      <c r="K82" s="54">
        <v>-154128.07999999999</v>
      </c>
      <c r="L82" s="126"/>
    </row>
    <row r="83" spans="1:12" x14ac:dyDescent="0.3">
      <c r="A83" s="124" t="s">
        <v>468</v>
      </c>
      <c r="B83" s="22" t="s">
        <v>341</v>
      </c>
      <c r="C83" s="23"/>
      <c r="D83" s="23"/>
      <c r="E83" s="23"/>
      <c r="F83" s="23"/>
      <c r="G83" s="125" t="s">
        <v>430</v>
      </c>
      <c r="H83" s="54">
        <v>-277815.32</v>
      </c>
      <c r="I83" s="54">
        <v>0</v>
      </c>
      <c r="J83" s="54">
        <v>474.5</v>
      </c>
      <c r="K83" s="54">
        <v>-278289.82</v>
      </c>
      <c r="L83" s="126"/>
    </row>
    <row r="84" spans="1:12" x14ac:dyDescent="0.3">
      <c r="A84" s="124" t="s">
        <v>469</v>
      </c>
      <c r="B84" s="22" t="s">
        <v>341</v>
      </c>
      <c r="C84" s="23"/>
      <c r="D84" s="23"/>
      <c r="E84" s="23"/>
      <c r="F84" s="23"/>
      <c r="G84" s="125" t="s">
        <v>470</v>
      </c>
      <c r="H84" s="54">
        <v>-8281.74</v>
      </c>
      <c r="I84" s="54">
        <v>0</v>
      </c>
      <c r="J84" s="54">
        <v>153.54</v>
      </c>
      <c r="K84" s="54">
        <v>-8435.2800000000007</v>
      </c>
      <c r="L84" s="126"/>
    </row>
    <row r="85" spans="1:12" x14ac:dyDescent="0.3">
      <c r="A85" s="127" t="s">
        <v>341</v>
      </c>
      <c r="B85" s="22" t="s">
        <v>341</v>
      </c>
      <c r="C85" s="23"/>
      <c r="D85" s="23"/>
      <c r="E85" s="23"/>
      <c r="F85" s="23"/>
      <c r="G85" s="128" t="s">
        <v>341</v>
      </c>
      <c r="H85" s="53"/>
      <c r="I85" s="53"/>
      <c r="J85" s="53"/>
      <c r="K85" s="53"/>
      <c r="L85" s="129"/>
    </row>
    <row r="86" spans="1:12" x14ac:dyDescent="0.3">
      <c r="A86" s="121" t="s">
        <v>471</v>
      </c>
      <c r="B86" s="22" t="s">
        <v>341</v>
      </c>
      <c r="C86" s="23"/>
      <c r="D86" s="23"/>
      <c r="E86" s="122" t="s">
        <v>472</v>
      </c>
      <c r="F86" s="63"/>
      <c r="G86" s="63"/>
      <c r="H86" s="52">
        <v>206769.81</v>
      </c>
      <c r="I86" s="52">
        <v>0</v>
      </c>
      <c r="J86" s="52">
        <v>0</v>
      </c>
      <c r="K86" s="52">
        <v>206769.81</v>
      </c>
      <c r="L86" s="123"/>
    </row>
    <row r="87" spans="1:12" x14ac:dyDescent="0.3">
      <c r="A87" s="121" t="s">
        <v>473</v>
      </c>
      <c r="B87" s="22" t="s">
        <v>341</v>
      </c>
      <c r="C87" s="23"/>
      <c r="D87" s="23"/>
      <c r="E87" s="23"/>
      <c r="F87" s="122" t="s">
        <v>472</v>
      </c>
      <c r="G87" s="63"/>
      <c r="H87" s="52">
        <v>206769.81</v>
      </c>
      <c r="I87" s="52">
        <v>0</v>
      </c>
      <c r="J87" s="52">
        <v>0</v>
      </c>
      <c r="K87" s="52">
        <v>206769.81</v>
      </c>
      <c r="L87" s="123"/>
    </row>
    <row r="88" spans="1:12" x14ac:dyDescent="0.3">
      <c r="A88" s="124" t="s">
        <v>474</v>
      </c>
      <c r="B88" s="22" t="s">
        <v>341</v>
      </c>
      <c r="C88" s="23"/>
      <c r="D88" s="23"/>
      <c r="E88" s="23"/>
      <c r="F88" s="23"/>
      <c r="G88" s="125" t="s">
        <v>475</v>
      </c>
      <c r="H88" s="54">
        <v>206769.81</v>
      </c>
      <c r="I88" s="54">
        <v>0</v>
      </c>
      <c r="J88" s="54">
        <v>0</v>
      </c>
      <c r="K88" s="54">
        <v>206769.81</v>
      </c>
      <c r="L88" s="126"/>
    </row>
    <row r="89" spans="1:12" x14ac:dyDescent="0.3">
      <c r="A89" s="127" t="s">
        <v>341</v>
      </c>
      <c r="B89" s="22" t="s">
        <v>341</v>
      </c>
      <c r="C89" s="23"/>
      <c r="D89" s="23"/>
      <c r="E89" s="23"/>
      <c r="F89" s="23"/>
      <c r="G89" s="128" t="s">
        <v>341</v>
      </c>
      <c r="H89" s="53"/>
      <c r="I89" s="53"/>
      <c r="J89" s="53"/>
      <c r="K89" s="53"/>
      <c r="L89" s="129"/>
    </row>
    <row r="90" spans="1:12" x14ac:dyDescent="0.3">
      <c r="A90" s="121" t="s">
        <v>476</v>
      </c>
      <c r="B90" s="22" t="s">
        <v>341</v>
      </c>
      <c r="C90" s="23"/>
      <c r="D90" s="23"/>
      <c r="E90" s="122" t="s">
        <v>477</v>
      </c>
      <c r="F90" s="63"/>
      <c r="G90" s="63"/>
      <c r="H90" s="52">
        <v>-182371.53</v>
      </c>
      <c r="I90" s="52">
        <v>0</v>
      </c>
      <c r="J90" s="52">
        <v>684.59</v>
      </c>
      <c r="K90" s="52">
        <v>-183056.12</v>
      </c>
      <c r="L90" s="123"/>
    </row>
    <row r="91" spans="1:12" x14ac:dyDescent="0.3">
      <c r="A91" s="121" t="s">
        <v>478</v>
      </c>
      <c r="B91" s="22" t="s">
        <v>341</v>
      </c>
      <c r="C91" s="23"/>
      <c r="D91" s="23"/>
      <c r="E91" s="23"/>
      <c r="F91" s="122" t="s">
        <v>479</v>
      </c>
      <c r="G91" s="63"/>
      <c r="H91" s="52">
        <v>-182371.53</v>
      </c>
      <c r="I91" s="52">
        <v>0</v>
      </c>
      <c r="J91" s="52">
        <v>684.59</v>
      </c>
      <c r="K91" s="52">
        <v>-183056.12</v>
      </c>
      <c r="L91" s="123"/>
    </row>
    <row r="92" spans="1:12" x14ac:dyDescent="0.3">
      <c r="A92" s="124" t="s">
        <v>480</v>
      </c>
      <c r="B92" s="22" t="s">
        <v>341</v>
      </c>
      <c r="C92" s="23"/>
      <c r="D92" s="23"/>
      <c r="E92" s="23"/>
      <c r="F92" s="23"/>
      <c r="G92" s="125" t="s">
        <v>481</v>
      </c>
      <c r="H92" s="54">
        <v>-182371.53</v>
      </c>
      <c r="I92" s="54">
        <v>0</v>
      </c>
      <c r="J92" s="54">
        <v>684.59</v>
      </c>
      <c r="K92" s="54">
        <v>-183056.12</v>
      </c>
      <c r="L92" s="126"/>
    </row>
    <row r="93" spans="1:12" x14ac:dyDescent="0.3">
      <c r="A93" s="121" t="s">
        <v>341</v>
      </c>
      <c r="B93" s="22" t="s">
        <v>341</v>
      </c>
      <c r="C93" s="23"/>
      <c r="D93" s="23"/>
      <c r="E93" s="122" t="s">
        <v>341</v>
      </c>
      <c r="F93" s="63"/>
      <c r="G93" s="63"/>
      <c r="H93" s="56"/>
      <c r="I93" s="56"/>
      <c r="J93" s="56"/>
      <c r="K93" s="56"/>
      <c r="L93" s="110"/>
    </row>
    <row r="94" spans="1:12" x14ac:dyDescent="0.3">
      <c r="A94" s="121" t="s">
        <v>56</v>
      </c>
      <c r="B94" s="122" t="s">
        <v>482</v>
      </c>
      <c r="C94" s="63"/>
      <c r="D94" s="63"/>
      <c r="E94" s="63"/>
      <c r="F94" s="63"/>
      <c r="G94" s="63"/>
      <c r="H94" s="52">
        <v>22463558.18</v>
      </c>
      <c r="I94" s="52">
        <v>8981782.0399999991</v>
      </c>
      <c r="J94" s="52">
        <v>9782822.8000000007</v>
      </c>
      <c r="K94" s="52">
        <v>23264598.940000001</v>
      </c>
      <c r="L94" s="123"/>
    </row>
    <row r="95" spans="1:12" x14ac:dyDescent="0.3">
      <c r="A95" s="121" t="s">
        <v>483</v>
      </c>
      <c r="B95" s="21" t="s">
        <v>341</v>
      </c>
      <c r="C95" s="122" t="s">
        <v>484</v>
      </c>
      <c r="D95" s="63"/>
      <c r="E95" s="63"/>
      <c r="F95" s="63"/>
      <c r="G95" s="63"/>
      <c r="H95" s="52">
        <v>17723978.350000001</v>
      </c>
      <c r="I95" s="52">
        <v>8981470.0299999993</v>
      </c>
      <c r="J95" s="52">
        <v>9757839.6600000001</v>
      </c>
      <c r="K95" s="52">
        <v>18500347.98</v>
      </c>
      <c r="L95" s="123"/>
    </row>
    <row r="96" spans="1:12" x14ac:dyDescent="0.3">
      <c r="A96" s="121" t="s">
        <v>485</v>
      </c>
      <c r="B96" s="22" t="s">
        <v>341</v>
      </c>
      <c r="C96" s="23"/>
      <c r="D96" s="122" t="s">
        <v>486</v>
      </c>
      <c r="E96" s="63"/>
      <c r="F96" s="63"/>
      <c r="G96" s="63"/>
      <c r="H96" s="52">
        <v>4284581.96</v>
      </c>
      <c r="I96" s="52">
        <v>5818840.5999999996</v>
      </c>
      <c r="J96" s="52">
        <v>6143089.6600000001</v>
      </c>
      <c r="K96" s="52">
        <v>4608831.0199999996</v>
      </c>
      <c r="L96" s="123"/>
    </row>
    <row r="97" spans="1:12" x14ac:dyDescent="0.3">
      <c r="A97" s="121" t="s">
        <v>487</v>
      </c>
      <c r="B97" s="22" t="s">
        <v>341</v>
      </c>
      <c r="C97" s="23"/>
      <c r="D97" s="23"/>
      <c r="E97" s="122" t="s">
        <v>488</v>
      </c>
      <c r="F97" s="63"/>
      <c r="G97" s="63"/>
      <c r="H97" s="52">
        <v>2897122.97</v>
      </c>
      <c r="I97" s="52">
        <v>4373984.8499999996</v>
      </c>
      <c r="J97" s="52">
        <v>4435230.1900000004</v>
      </c>
      <c r="K97" s="52">
        <v>2958368.31</v>
      </c>
      <c r="L97" s="123"/>
    </row>
    <row r="98" spans="1:12" x14ac:dyDescent="0.3">
      <c r="A98" s="121" t="s">
        <v>489</v>
      </c>
      <c r="B98" s="22" t="s">
        <v>341</v>
      </c>
      <c r="C98" s="23"/>
      <c r="D98" s="23"/>
      <c r="E98" s="23"/>
      <c r="F98" s="122" t="s">
        <v>488</v>
      </c>
      <c r="G98" s="63"/>
      <c r="H98" s="52">
        <v>2897122.97</v>
      </c>
      <c r="I98" s="52">
        <v>4373984.8499999996</v>
      </c>
      <c r="J98" s="52">
        <v>4435230.1900000004</v>
      </c>
      <c r="K98" s="52">
        <v>2958368.31</v>
      </c>
      <c r="L98" s="123"/>
    </row>
    <row r="99" spans="1:12" x14ac:dyDescent="0.3">
      <c r="A99" s="124" t="s">
        <v>490</v>
      </c>
      <c r="B99" s="22" t="s">
        <v>341</v>
      </c>
      <c r="C99" s="23"/>
      <c r="D99" s="23"/>
      <c r="E99" s="23"/>
      <c r="F99" s="23"/>
      <c r="G99" s="125" t="s">
        <v>491</v>
      </c>
      <c r="H99" s="54">
        <v>0</v>
      </c>
      <c r="I99" s="54">
        <v>1220994.6499999999</v>
      </c>
      <c r="J99" s="54">
        <v>1220994.6499999999</v>
      </c>
      <c r="K99" s="54">
        <v>0</v>
      </c>
      <c r="L99" s="126"/>
    </row>
    <row r="100" spans="1:12" x14ac:dyDescent="0.3">
      <c r="A100" s="124" t="s">
        <v>492</v>
      </c>
      <c r="B100" s="22" t="s">
        <v>341</v>
      </c>
      <c r="C100" s="23"/>
      <c r="D100" s="23"/>
      <c r="E100" s="23"/>
      <c r="F100" s="23"/>
      <c r="G100" s="125" t="s">
        <v>493</v>
      </c>
      <c r="H100" s="54">
        <v>1722899.77</v>
      </c>
      <c r="I100" s="54">
        <v>1722899.77</v>
      </c>
      <c r="J100" s="54">
        <v>2021470.85</v>
      </c>
      <c r="K100" s="54">
        <v>2021470.85</v>
      </c>
      <c r="L100" s="126"/>
    </row>
    <row r="101" spans="1:12" x14ac:dyDescent="0.3">
      <c r="A101" s="124" t="s">
        <v>494</v>
      </c>
      <c r="B101" s="22" t="s">
        <v>341</v>
      </c>
      <c r="C101" s="23"/>
      <c r="D101" s="23"/>
      <c r="E101" s="23"/>
      <c r="F101" s="23"/>
      <c r="G101" s="125" t="s">
        <v>495</v>
      </c>
      <c r="H101" s="54">
        <v>977960.42</v>
      </c>
      <c r="I101" s="54">
        <v>977960.42</v>
      </c>
      <c r="J101" s="54">
        <v>748627.34</v>
      </c>
      <c r="K101" s="54">
        <v>748627.34</v>
      </c>
      <c r="L101" s="126"/>
    </row>
    <row r="102" spans="1:12" x14ac:dyDescent="0.3">
      <c r="A102" s="124" t="s">
        <v>496</v>
      </c>
      <c r="B102" s="22" t="s">
        <v>341</v>
      </c>
      <c r="C102" s="23"/>
      <c r="D102" s="23"/>
      <c r="E102" s="23"/>
      <c r="F102" s="23"/>
      <c r="G102" s="125" t="s">
        <v>497</v>
      </c>
      <c r="H102" s="54">
        <v>3636.36</v>
      </c>
      <c r="I102" s="54">
        <v>8605.23</v>
      </c>
      <c r="J102" s="54">
        <v>4968.87</v>
      </c>
      <c r="K102" s="54">
        <v>0</v>
      </c>
      <c r="L102" s="126"/>
    </row>
    <row r="103" spans="1:12" x14ac:dyDescent="0.3">
      <c r="A103" s="124" t="s">
        <v>498</v>
      </c>
      <c r="B103" s="22" t="s">
        <v>341</v>
      </c>
      <c r="C103" s="23"/>
      <c r="D103" s="23"/>
      <c r="E103" s="23"/>
      <c r="F103" s="23"/>
      <c r="G103" s="125" t="s">
        <v>499</v>
      </c>
      <c r="H103" s="54">
        <v>0</v>
      </c>
      <c r="I103" s="54">
        <v>28705.65</v>
      </c>
      <c r="J103" s="54">
        <v>28705.65</v>
      </c>
      <c r="K103" s="54">
        <v>0</v>
      </c>
      <c r="L103" s="126"/>
    </row>
    <row r="104" spans="1:12" x14ac:dyDescent="0.3">
      <c r="A104" s="124" t="s">
        <v>500</v>
      </c>
      <c r="B104" s="22" t="s">
        <v>341</v>
      </c>
      <c r="C104" s="23"/>
      <c r="D104" s="23"/>
      <c r="E104" s="23"/>
      <c r="F104" s="23"/>
      <c r="G104" s="125" t="s">
        <v>501</v>
      </c>
      <c r="H104" s="54">
        <v>192626.42</v>
      </c>
      <c r="I104" s="54">
        <v>414819.13</v>
      </c>
      <c r="J104" s="54">
        <v>410462.83</v>
      </c>
      <c r="K104" s="54">
        <v>188270.12</v>
      </c>
      <c r="L104" s="126"/>
    </row>
    <row r="105" spans="1:12" x14ac:dyDescent="0.3">
      <c r="A105" s="127" t="s">
        <v>341</v>
      </c>
      <c r="B105" s="22" t="s">
        <v>341</v>
      </c>
      <c r="C105" s="23"/>
      <c r="D105" s="23"/>
      <c r="E105" s="23"/>
      <c r="F105" s="23"/>
      <c r="G105" s="128" t="s">
        <v>341</v>
      </c>
      <c r="H105" s="53"/>
      <c r="I105" s="53"/>
      <c r="J105" s="53"/>
      <c r="K105" s="53"/>
      <c r="L105" s="129"/>
    </row>
    <row r="106" spans="1:12" x14ac:dyDescent="0.3">
      <c r="A106" s="121" t="s">
        <v>502</v>
      </c>
      <c r="B106" s="22" t="s">
        <v>341</v>
      </c>
      <c r="C106" s="23"/>
      <c r="D106" s="23"/>
      <c r="E106" s="122" t="s">
        <v>503</v>
      </c>
      <c r="F106" s="63"/>
      <c r="G106" s="63"/>
      <c r="H106" s="52">
        <v>442955.51</v>
      </c>
      <c r="I106" s="52">
        <v>443179.19</v>
      </c>
      <c r="J106" s="52">
        <v>592705.42000000004</v>
      </c>
      <c r="K106" s="52">
        <v>592481.74</v>
      </c>
      <c r="L106" s="123"/>
    </row>
    <row r="107" spans="1:12" x14ac:dyDescent="0.3">
      <c r="A107" s="121" t="s">
        <v>504</v>
      </c>
      <c r="B107" s="22" t="s">
        <v>341</v>
      </c>
      <c r="C107" s="23"/>
      <c r="D107" s="23"/>
      <c r="E107" s="23"/>
      <c r="F107" s="122" t="s">
        <v>503</v>
      </c>
      <c r="G107" s="63"/>
      <c r="H107" s="52">
        <v>442955.51</v>
      </c>
      <c r="I107" s="52">
        <v>443179.19</v>
      </c>
      <c r="J107" s="52">
        <v>592705.42000000004</v>
      </c>
      <c r="K107" s="52">
        <v>592481.74</v>
      </c>
      <c r="L107" s="123"/>
    </row>
    <row r="108" spans="1:12" x14ac:dyDescent="0.3">
      <c r="A108" s="124" t="s">
        <v>505</v>
      </c>
      <c r="B108" s="22" t="s">
        <v>341</v>
      </c>
      <c r="C108" s="23"/>
      <c r="D108" s="23"/>
      <c r="E108" s="23"/>
      <c r="F108" s="23"/>
      <c r="G108" s="125" t="s">
        <v>506</v>
      </c>
      <c r="H108" s="54">
        <v>346317.89</v>
      </c>
      <c r="I108" s="54">
        <v>346541.56</v>
      </c>
      <c r="J108" s="54">
        <v>438956.79</v>
      </c>
      <c r="K108" s="54">
        <v>438733.12</v>
      </c>
      <c r="L108" s="126"/>
    </row>
    <row r="109" spans="1:12" x14ac:dyDescent="0.3">
      <c r="A109" s="124" t="s">
        <v>507</v>
      </c>
      <c r="B109" s="22" t="s">
        <v>341</v>
      </c>
      <c r="C109" s="23"/>
      <c r="D109" s="23"/>
      <c r="E109" s="23"/>
      <c r="F109" s="23"/>
      <c r="G109" s="125" t="s">
        <v>508</v>
      </c>
      <c r="H109" s="54">
        <v>77567.83</v>
      </c>
      <c r="I109" s="54">
        <v>77567.839999999997</v>
      </c>
      <c r="J109" s="54">
        <v>130986.65</v>
      </c>
      <c r="K109" s="54">
        <v>130986.64</v>
      </c>
      <c r="L109" s="126"/>
    </row>
    <row r="110" spans="1:12" x14ac:dyDescent="0.3">
      <c r="A110" s="124" t="s">
        <v>509</v>
      </c>
      <c r="B110" s="22" t="s">
        <v>341</v>
      </c>
      <c r="C110" s="23"/>
      <c r="D110" s="23"/>
      <c r="E110" s="23"/>
      <c r="F110" s="23"/>
      <c r="G110" s="125" t="s">
        <v>510</v>
      </c>
      <c r="H110" s="54">
        <v>9246.26</v>
      </c>
      <c r="I110" s="54">
        <v>9246.26</v>
      </c>
      <c r="J110" s="54">
        <v>11858.15</v>
      </c>
      <c r="K110" s="54">
        <v>11858.15</v>
      </c>
      <c r="L110" s="126"/>
    </row>
    <row r="111" spans="1:12" x14ac:dyDescent="0.3">
      <c r="A111" s="124" t="s">
        <v>511</v>
      </c>
      <c r="B111" s="22" t="s">
        <v>341</v>
      </c>
      <c r="C111" s="23"/>
      <c r="D111" s="23"/>
      <c r="E111" s="23"/>
      <c r="F111" s="23"/>
      <c r="G111" s="125" t="s">
        <v>512</v>
      </c>
      <c r="H111" s="54">
        <v>9823.5300000000007</v>
      </c>
      <c r="I111" s="54">
        <v>9823.5300000000007</v>
      </c>
      <c r="J111" s="54">
        <v>10903.83</v>
      </c>
      <c r="K111" s="54">
        <v>10903.83</v>
      </c>
      <c r="L111" s="126"/>
    </row>
    <row r="112" spans="1:12" x14ac:dyDescent="0.3">
      <c r="A112" s="127" t="s">
        <v>341</v>
      </c>
      <c r="B112" s="22" t="s">
        <v>341</v>
      </c>
      <c r="C112" s="23"/>
      <c r="D112" s="23"/>
      <c r="E112" s="23"/>
      <c r="F112" s="23"/>
      <c r="G112" s="128" t="s">
        <v>341</v>
      </c>
      <c r="H112" s="53"/>
      <c r="I112" s="53"/>
      <c r="J112" s="53"/>
      <c r="K112" s="53"/>
      <c r="L112" s="129"/>
    </row>
    <row r="113" spans="1:12" x14ac:dyDescent="0.3">
      <c r="A113" s="121" t="s">
        <v>513</v>
      </c>
      <c r="B113" s="22" t="s">
        <v>341</v>
      </c>
      <c r="C113" s="23"/>
      <c r="D113" s="23"/>
      <c r="E113" s="122" t="s">
        <v>514</v>
      </c>
      <c r="F113" s="63"/>
      <c r="G113" s="63"/>
      <c r="H113" s="52">
        <v>401258.11</v>
      </c>
      <c r="I113" s="52">
        <v>132336.06</v>
      </c>
      <c r="J113" s="52">
        <v>140329.32999999999</v>
      </c>
      <c r="K113" s="52">
        <v>409251.38</v>
      </c>
      <c r="L113" s="123"/>
    </row>
    <row r="114" spans="1:12" x14ac:dyDescent="0.3">
      <c r="A114" s="121" t="s">
        <v>515</v>
      </c>
      <c r="B114" s="22" t="s">
        <v>341</v>
      </c>
      <c r="C114" s="23"/>
      <c r="D114" s="23"/>
      <c r="E114" s="23"/>
      <c r="F114" s="122" t="s">
        <v>514</v>
      </c>
      <c r="G114" s="63"/>
      <c r="H114" s="52">
        <v>142534.41</v>
      </c>
      <c r="I114" s="52">
        <v>132336.06</v>
      </c>
      <c r="J114" s="52">
        <v>140329.32999999999</v>
      </c>
      <c r="K114" s="52">
        <v>150527.67999999999</v>
      </c>
      <c r="L114" s="123"/>
    </row>
    <row r="115" spans="1:12" x14ac:dyDescent="0.3">
      <c r="A115" s="124" t="s">
        <v>516</v>
      </c>
      <c r="B115" s="22" t="s">
        <v>341</v>
      </c>
      <c r="C115" s="23"/>
      <c r="D115" s="23"/>
      <c r="E115" s="23"/>
      <c r="F115" s="23"/>
      <c r="G115" s="125" t="s">
        <v>517</v>
      </c>
      <c r="H115" s="54">
        <v>54663.24</v>
      </c>
      <c r="I115" s="54">
        <v>55074.89</v>
      </c>
      <c r="J115" s="54">
        <v>75783.87</v>
      </c>
      <c r="K115" s="54">
        <v>75372.22</v>
      </c>
      <c r="L115" s="126"/>
    </row>
    <row r="116" spans="1:12" x14ac:dyDescent="0.3">
      <c r="A116" s="124" t="s">
        <v>518</v>
      </c>
      <c r="B116" s="22" t="s">
        <v>341</v>
      </c>
      <c r="C116" s="23"/>
      <c r="D116" s="23"/>
      <c r="E116" s="23"/>
      <c r="F116" s="23"/>
      <c r="G116" s="125" t="s">
        <v>519</v>
      </c>
      <c r="H116" s="54">
        <v>1830.93</v>
      </c>
      <c r="I116" s="54">
        <v>1830.93</v>
      </c>
      <c r="J116" s="54">
        <v>1779.04</v>
      </c>
      <c r="K116" s="54">
        <v>1779.04</v>
      </c>
      <c r="L116" s="126"/>
    </row>
    <row r="117" spans="1:12" x14ac:dyDescent="0.3">
      <c r="A117" s="124" t="s">
        <v>520</v>
      </c>
      <c r="B117" s="22" t="s">
        <v>341</v>
      </c>
      <c r="C117" s="23"/>
      <c r="D117" s="23"/>
      <c r="E117" s="23"/>
      <c r="F117" s="23"/>
      <c r="G117" s="125" t="s">
        <v>521</v>
      </c>
      <c r="H117" s="54">
        <v>4008.16</v>
      </c>
      <c r="I117" s="54">
        <v>4008.49</v>
      </c>
      <c r="J117" s="54">
        <v>3939.94</v>
      </c>
      <c r="K117" s="54">
        <v>3939.61</v>
      </c>
      <c r="L117" s="126"/>
    </row>
    <row r="118" spans="1:12" x14ac:dyDescent="0.3">
      <c r="A118" s="124" t="s">
        <v>522</v>
      </c>
      <c r="B118" s="22" t="s">
        <v>341</v>
      </c>
      <c r="C118" s="23"/>
      <c r="D118" s="23"/>
      <c r="E118" s="23"/>
      <c r="F118" s="23"/>
      <c r="G118" s="125" t="s">
        <v>523</v>
      </c>
      <c r="H118" s="54">
        <v>29743.75</v>
      </c>
      <c r="I118" s="54">
        <v>19133.41</v>
      </c>
      <c r="J118" s="54">
        <v>17930.5</v>
      </c>
      <c r="K118" s="54">
        <v>28540.84</v>
      </c>
      <c r="L118" s="126"/>
    </row>
    <row r="119" spans="1:12" x14ac:dyDescent="0.3">
      <c r="A119" s="124" t="s">
        <v>524</v>
      </c>
      <c r="B119" s="22" t="s">
        <v>341</v>
      </c>
      <c r="C119" s="23"/>
      <c r="D119" s="23"/>
      <c r="E119" s="23"/>
      <c r="F119" s="23"/>
      <c r="G119" s="125" t="s">
        <v>525</v>
      </c>
      <c r="H119" s="54">
        <v>37809.83</v>
      </c>
      <c r="I119" s="54">
        <v>37809.83</v>
      </c>
      <c r="J119" s="54">
        <v>30404.54</v>
      </c>
      <c r="K119" s="54">
        <v>30404.54</v>
      </c>
      <c r="L119" s="126"/>
    </row>
    <row r="120" spans="1:12" x14ac:dyDescent="0.3">
      <c r="A120" s="124" t="s">
        <v>526</v>
      </c>
      <c r="B120" s="22" t="s">
        <v>341</v>
      </c>
      <c r="C120" s="23"/>
      <c r="D120" s="23"/>
      <c r="E120" s="23"/>
      <c r="F120" s="23"/>
      <c r="G120" s="125" t="s">
        <v>527</v>
      </c>
      <c r="H120" s="54">
        <v>12048.08</v>
      </c>
      <c r="I120" s="54">
        <v>12048.08</v>
      </c>
      <c r="J120" s="54">
        <v>7913.89</v>
      </c>
      <c r="K120" s="54">
        <v>7913.89</v>
      </c>
      <c r="L120" s="126"/>
    </row>
    <row r="121" spans="1:12" x14ac:dyDescent="0.3">
      <c r="A121" s="124" t="s">
        <v>528</v>
      </c>
      <c r="B121" s="22" t="s">
        <v>341</v>
      </c>
      <c r="C121" s="23"/>
      <c r="D121" s="23"/>
      <c r="E121" s="23"/>
      <c r="F121" s="23"/>
      <c r="G121" s="125" t="s">
        <v>529</v>
      </c>
      <c r="H121" s="54">
        <v>1625.17</v>
      </c>
      <c r="I121" s="54">
        <v>1625.17</v>
      </c>
      <c r="J121" s="54">
        <v>1799.41</v>
      </c>
      <c r="K121" s="54">
        <v>1799.41</v>
      </c>
      <c r="L121" s="126"/>
    </row>
    <row r="122" spans="1:12" x14ac:dyDescent="0.3">
      <c r="A122" s="124" t="s">
        <v>530</v>
      </c>
      <c r="B122" s="22" t="s">
        <v>341</v>
      </c>
      <c r="C122" s="23"/>
      <c r="D122" s="23"/>
      <c r="E122" s="23"/>
      <c r="F122" s="23"/>
      <c r="G122" s="125" t="s">
        <v>531</v>
      </c>
      <c r="H122" s="54">
        <v>805.25</v>
      </c>
      <c r="I122" s="54">
        <v>805.26</v>
      </c>
      <c r="J122" s="54">
        <v>778.14</v>
      </c>
      <c r="K122" s="54">
        <v>778.13</v>
      </c>
      <c r="L122" s="126"/>
    </row>
    <row r="123" spans="1:12" x14ac:dyDescent="0.3">
      <c r="A123" s="127" t="s">
        <v>341</v>
      </c>
      <c r="B123" s="22" t="s">
        <v>341</v>
      </c>
      <c r="C123" s="23"/>
      <c r="D123" s="23"/>
      <c r="E123" s="23"/>
      <c r="F123" s="23"/>
      <c r="G123" s="128" t="s">
        <v>341</v>
      </c>
      <c r="H123" s="53"/>
      <c r="I123" s="53"/>
      <c r="J123" s="53"/>
      <c r="K123" s="53"/>
      <c r="L123" s="129"/>
    </row>
    <row r="124" spans="1:12" x14ac:dyDescent="0.3">
      <c r="A124" s="121" t="s">
        <v>532</v>
      </c>
      <c r="B124" s="22" t="s">
        <v>341</v>
      </c>
      <c r="C124" s="23"/>
      <c r="D124" s="23"/>
      <c r="E124" s="23"/>
      <c r="F124" s="122" t="s">
        <v>533</v>
      </c>
      <c r="G124" s="63"/>
      <c r="H124" s="52">
        <v>258723.7</v>
      </c>
      <c r="I124" s="52">
        <v>0</v>
      </c>
      <c r="J124" s="52">
        <v>0</v>
      </c>
      <c r="K124" s="52">
        <v>258723.7</v>
      </c>
      <c r="L124" s="123"/>
    </row>
    <row r="125" spans="1:12" x14ac:dyDescent="0.3">
      <c r="A125" s="124" t="s">
        <v>534</v>
      </c>
      <c r="B125" s="22" t="s">
        <v>341</v>
      </c>
      <c r="C125" s="23"/>
      <c r="D125" s="23"/>
      <c r="E125" s="23"/>
      <c r="F125" s="23"/>
      <c r="G125" s="125" t="s">
        <v>535</v>
      </c>
      <c r="H125" s="54">
        <v>258723.7</v>
      </c>
      <c r="I125" s="54">
        <v>0</v>
      </c>
      <c r="J125" s="54">
        <v>0</v>
      </c>
      <c r="K125" s="54">
        <v>258723.7</v>
      </c>
      <c r="L125" s="126"/>
    </row>
    <row r="126" spans="1:12" x14ac:dyDescent="0.3">
      <c r="A126" s="127" t="s">
        <v>341</v>
      </c>
      <c r="B126" s="22" t="s">
        <v>341</v>
      </c>
      <c r="C126" s="23"/>
      <c r="D126" s="23"/>
      <c r="E126" s="23"/>
      <c r="F126" s="23"/>
      <c r="G126" s="128" t="s">
        <v>341</v>
      </c>
      <c r="H126" s="53"/>
      <c r="I126" s="53"/>
      <c r="J126" s="53"/>
      <c r="K126" s="53"/>
      <c r="L126" s="129"/>
    </row>
    <row r="127" spans="1:12" x14ac:dyDescent="0.3">
      <c r="A127" s="121" t="s">
        <v>536</v>
      </c>
      <c r="B127" s="22" t="s">
        <v>341</v>
      </c>
      <c r="C127" s="23"/>
      <c r="D127" s="23"/>
      <c r="E127" s="122" t="s">
        <v>537</v>
      </c>
      <c r="F127" s="63"/>
      <c r="G127" s="63"/>
      <c r="H127" s="52">
        <v>543245.37</v>
      </c>
      <c r="I127" s="52">
        <v>869340.5</v>
      </c>
      <c r="J127" s="52">
        <v>974824.72</v>
      </c>
      <c r="K127" s="52">
        <v>648729.59</v>
      </c>
      <c r="L127" s="123"/>
    </row>
    <row r="128" spans="1:12" x14ac:dyDescent="0.3">
      <c r="A128" s="121" t="s">
        <v>538</v>
      </c>
      <c r="B128" s="22" t="s">
        <v>341</v>
      </c>
      <c r="C128" s="23"/>
      <c r="D128" s="23"/>
      <c r="E128" s="23"/>
      <c r="F128" s="122" t="s">
        <v>537</v>
      </c>
      <c r="G128" s="63"/>
      <c r="H128" s="52">
        <v>543245.37</v>
      </c>
      <c r="I128" s="52">
        <v>869340.5</v>
      </c>
      <c r="J128" s="52">
        <v>974824.72</v>
      </c>
      <c r="K128" s="52">
        <v>648729.59</v>
      </c>
      <c r="L128" s="123"/>
    </row>
    <row r="129" spans="1:12" x14ac:dyDescent="0.3">
      <c r="A129" s="124" t="s">
        <v>539</v>
      </c>
      <c r="B129" s="22" t="s">
        <v>341</v>
      </c>
      <c r="C129" s="23"/>
      <c r="D129" s="23"/>
      <c r="E129" s="23"/>
      <c r="F129" s="23"/>
      <c r="G129" s="125" t="s">
        <v>540</v>
      </c>
      <c r="H129" s="54">
        <v>543245.37</v>
      </c>
      <c r="I129" s="54">
        <v>865419.48</v>
      </c>
      <c r="J129" s="54">
        <v>970903.7</v>
      </c>
      <c r="K129" s="54">
        <v>648729.59</v>
      </c>
      <c r="L129" s="126"/>
    </row>
    <row r="130" spans="1:12" x14ac:dyDescent="0.3">
      <c r="A130" s="124" t="s">
        <v>991</v>
      </c>
      <c r="B130" s="22" t="s">
        <v>341</v>
      </c>
      <c r="C130" s="23"/>
      <c r="D130" s="23"/>
      <c r="E130" s="23"/>
      <c r="F130" s="23"/>
      <c r="G130" s="125" t="s">
        <v>992</v>
      </c>
      <c r="H130" s="54">
        <v>0</v>
      </c>
      <c r="I130" s="54">
        <v>3921.02</v>
      </c>
      <c r="J130" s="54">
        <v>3921.02</v>
      </c>
      <c r="K130" s="54">
        <v>0</v>
      </c>
      <c r="L130" s="126"/>
    </row>
    <row r="131" spans="1:12" x14ac:dyDescent="0.3">
      <c r="A131" s="127" t="s">
        <v>341</v>
      </c>
      <c r="B131" s="22" t="s">
        <v>341</v>
      </c>
      <c r="C131" s="23"/>
      <c r="D131" s="23"/>
      <c r="E131" s="23"/>
      <c r="F131" s="23"/>
      <c r="G131" s="128" t="s">
        <v>341</v>
      </c>
      <c r="H131" s="53"/>
      <c r="I131" s="53"/>
      <c r="J131" s="53"/>
      <c r="K131" s="53"/>
      <c r="L131" s="129"/>
    </row>
    <row r="132" spans="1:12" x14ac:dyDescent="0.3">
      <c r="A132" s="121" t="s">
        <v>541</v>
      </c>
      <c r="B132" s="22" t="s">
        <v>341</v>
      </c>
      <c r="C132" s="23"/>
      <c r="D132" s="122" t="s">
        <v>542</v>
      </c>
      <c r="E132" s="63"/>
      <c r="F132" s="63"/>
      <c r="G132" s="63"/>
      <c r="H132" s="52">
        <v>13439396.390000001</v>
      </c>
      <c r="I132" s="52">
        <v>3162629.43</v>
      </c>
      <c r="J132" s="52">
        <v>3614750</v>
      </c>
      <c r="K132" s="52">
        <v>13891516.960000001</v>
      </c>
      <c r="L132" s="123"/>
    </row>
    <row r="133" spans="1:12" x14ac:dyDescent="0.3">
      <c r="A133" s="121" t="s">
        <v>543</v>
      </c>
      <c r="B133" s="22" t="s">
        <v>341</v>
      </c>
      <c r="C133" s="23"/>
      <c r="D133" s="23"/>
      <c r="E133" s="122" t="s">
        <v>542</v>
      </c>
      <c r="F133" s="63"/>
      <c r="G133" s="63"/>
      <c r="H133" s="52">
        <v>13439396.390000001</v>
      </c>
      <c r="I133" s="52">
        <v>3162629.43</v>
      </c>
      <c r="J133" s="52">
        <v>3614750</v>
      </c>
      <c r="K133" s="52">
        <v>13891516.960000001</v>
      </c>
      <c r="L133" s="123"/>
    </row>
    <row r="134" spans="1:12" x14ac:dyDescent="0.3">
      <c r="A134" s="121" t="s">
        <v>544</v>
      </c>
      <c r="B134" s="22" t="s">
        <v>341</v>
      </c>
      <c r="C134" s="23"/>
      <c r="D134" s="23"/>
      <c r="E134" s="23"/>
      <c r="F134" s="122" t="s">
        <v>542</v>
      </c>
      <c r="G134" s="63"/>
      <c r="H134" s="52">
        <v>13439396.390000001</v>
      </c>
      <c r="I134" s="52">
        <v>3162629.43</v>
      </c>
      <c r="J134" s="52">
        <v>3614750</v>
      </c>
      <c r="K134" s="52">
        <v>13891516.960000001</v>
      </c>
      <c r="L134" s="123"/>
    </row>
    <row r="135" spans="1:12" x14ac:dyDescent="0.3">
      <c r="A135" s="124" t="s">
        <v>545</v>
      </c>
      <c r="B135" s="22" t="s">
        <v>341</v>
      </c>
      <c r="C135" s="23"/>
      <c r="D135" s="23"/>
      <c r="E135" s="23"/>
      <c r="F135" s="23"/>
      <c r="G135" s="125" t="s">
        <v>546</v>
      </c>
      <c r="H135" s="54">
        <v>13439396.390000001</v>
      </c>
      <c r="I135" s="54">
        <v>3162629.43</v>
      </c>
      <c r="J135" s="54">
        <v>3614750</v>
      </c>
      <c r="K135" s="54">
        <v>13891516.960000001</v>
      </c>
      <c r="L135" s="126"/>
    </row>
    <row r="136" spans="1:12" x14ac:dyDescent="0.3">
      <c r="A136" s="127" t="s">
        <v>341</v>
      </c>
      <c r="B136" s="22" t="s">
        <v>341</v>
      </c>
      <c r="C136" s="23"/>
      <c r="D136" s="23"/>
      <c r="E136" s="23"/>
      <c r="F136" s="23"/>
      <c r="G136" s="128" t="s">
        <v>341</v>
      </c>
      <c r="H136" s="53"/>
      <c r="I136" s="53"/>
      <c r="J136" s="53"/>
      <c r="K136" s="53"/>
      <c r="L136" s="129"/>
    </row>
    <row r="137" spans="1:12" x14ac:dyDescent="0.3">
      <c r="A137" s="121" t="s">
        <v>547</v>
      </c>
      <c r="B137" s="21" t="s">
        <v>341</v>
      </c>
      <c r="C137" s="122" t="s">
        <v>548</v>
      </c>
      <c r="D137" s="63"/>
      <c r="E137" s="63"/>
      <c r="F137" s="63"/>
      <c r="G137" s="63"/>
      <c r="H137" s="52">
        <v>4739579.83</v>
      </c>
      <c r="I137" s="52">
        <v>312.01</v>
      </c>
      <c r="J137" s="52">
        <v>24983.14</v>
      </c>
      <c r="K137" s="52">
        <v>4764250.96</v>
      </c>
      <c r="L137" s="123"/>
    </row>
    <row r="138" spans="1:12" x14ac:dyDescent="0.3">
      <c r="A138" s="121" t="s">
        <v>549</v>
      </c>
      <c r="B138" s="22" t="s">
        <v>341</v>
      </c>
      <c r="C138" s="23"/>
      <c r="D138" s="122" t="s">
        <v>550</v>
      </c>
      <c r="E138" s="63"/>
      <c r="F138" s="63"/>
      <c r="G138" s="63"/>
      <c r="H138" s="52">
        <v>4739579.83</v>
      </c>
      <c r="I138" s="52">
        <v>312.01</v>
      </c>
      <c r="J138" s="52">
        <v>24983.14</v>
      </c>
      <c r="K138" s="52">
        <v>4764250.96</v>
      </c>
      <c r="L138" s="123"/>
    </row>
    <row r="139" spans="1:12" x14ac:dyDescent="0.3">
      <c r="A139" s="121" t="s">
        <v>551</v>
      </c>
      <c r="B139" s="22" t="s">
        <v>341</v>
      </c>
      <c r="C139" s="23"/>
      <c r="D139" s="23"/>
      <c r="E139" s="122" t="s">
        <v>552</v>
      </c>
      <c r="F139" s="63"/>
      <c r="G139" s="63"/>
      <c r="H139" s="52">
        <v>4352456.84</v>
      </c>
      <c r="I139" s="52">
        <v>0</v>
      </c>
      <c r="J139" s="52">
        <v>23104.1</v>
      </c>
      <c r="K139" s="52">
        <v>4375560.9400000004</v>
      </c>
      <c r="L139" s="123"/>
    </row>
    <row r="140" spans="1:12" x14ac:dyDescent="0.3">
      <c r="A140" s="121" t="s">
        <v>553</v>
      </c>
      <c r="B140" s="22" t="s">
        <v>341</v>
      </c>
      <c r="C140" s="23"/>
      <c r="D140" s="23"/>
      <c r="E140" s="23"/>
      <c r="F140" s="122" t="s">
        <v>552</v>
      </c>
      <c r="G140" s="63"/>
      <c r="H140" s="52">
        <v>4352456.84</v>
      </c>
      <c r="I140" s="52">
        <v>0</v>
      </c>
      <c r="J140" s="52">
        <v>23104.1</v>
      </c>
      <c r="K140" s="52">
        <v>4375560.9400000004</v>
      </c>
      <c r="L140" s="123"/>
    </row>
    <row r="141" spans="1:12" x14ac:dyDescent="0.3">
      <c r="A141" s="124" t="s">
        <v>554</v>
      </c>
      <c r="B141" s="22" t="s">
        <v>341</v>
      </c>
      <c r="C141" s="23"/>
      <c r="D141" s="23"/>
      <c r="E141" s="23"/>
      <c r="F141" s="23"/>
      <c r="G141" s="125" t="s">
        <v>555</v>
      </c>
      <c r="H141" s="54">
        <v>4352456.84</v>
      </c>
      <c r="I141" s="54">
        <v>0</v>
      </c>
      <c r="J141" s="54">
        <v>23104.1</v>
      </c>
      <c r="K141" s="54">
        <v>4375560.9400000004</v>
      </c>
      <c r="L141" s="126"/>
    </row>
    <row r="142" spans="1:12" x14ac:dyDescent="0.3">
      <c r="A142" s="127" t="s">
        <v>341</v>
      </c>
      <c r="B142" s="22" t="s">
        <v>341</v>
      </c>
      <c r="C142" s="23"/>
      <c r="D142" s="23"/>
      <c r="E142" s="23"/>
      <c r="F142" s="23"/>
      <c r="G142" s="128" t="s">
        <v>341</v>
      </c>
      <c r="H142" s="53"/>
      <c r="I142" s="53"/>
      <c r="J142" s="53"/>
      <c r="K142" s="53"/>
      <c r="L142" s="129"/>
    </row>
    <row r="143" spans="1:12" x14ac:dyDescent="0.3">
      <c r="A143" s="121" t="s">
        <v>556</v>
      </c>
      <c r="B143" s="22" t="s">
        <v>341</v>
      </c>
      <c r="C143" s="23"/>
      <c r="D143" s="23"/>
      <c r="E143" s="122" t="s">
        <v>557</v>
      </c>
      <c r="F143" s="63"/>
      <c r="G143" s="63"/>
      <c r="H143" s="52">
        <v>11315.71</v>
      </c>
      <c r="I143" s="52">
        <v>312.01</v>
      </c>
      <c r="J143" s="52">
        <v>0</v>
      </c>
      <c r="K143" s="52">
        <v>11003.7</v>
      </c>
      <c r="L143" s="123"/>
    </row>
    <row r="144" spans="1:12" x14ac:dyDescent="0.3">
      <c r="A144" s="121" t="s">
        <v>558</v>
      </c>
      <c r="B144" s="22" t="s">
        <v>341</v>
      </c>
      <c r="C144" s="23"/>
      <c r="D144" s="23"/>
      <c r="E144" s="23"/>
      <c r="F144" s="122" t="s">
        <v>557</v>
      </c>
      <c r="G144" s="63"/>
      <c r="H144" s="52">
        <v>11315.71</v>
      </c>
      <c r="I144" s="52">
        <v>312.01</v>
      </c>
      <c r="J144" s="52">
        <v>0</v>
      </c>
      <c r="K144" s="52">
        <v>11003.7</v>
      </c>
      <c r="L144" s="123"/>
    </row>
    <row r="145" spans="1:12" x14ac:dyDescent="0.3">
      <c r="A145" s="124" t="s">
        <v>559</v>
      </c>
      <c r="B145" s="22" t="s">
        <v>341</v>
      </c>
      <c r="C145" s="23"/>
      <c r="D145" s="23"/>
      <c r="E145" s="23"/>
      <c r="F145" s="23"/>
      <c r="G145" s="125" t="s">
        <v>560</v>
      </c>
      <c r="H145" s="54">
        <v>11315.71</v>
      </c>
      <c r="I145" s="54">
        <v>312.01</v>
      </c>
      <c r="J145" s="54">
        <v>0</v>
      </c>
      <c r="K145" s="54">
        <v>11003.7</v>
      </c>
      <c r="L145" s="126"/>
    </row>
    <row r="146" spans="1:12" x14ac:dyDescent="0.3">
      <c r="A146" s="127" t="s">
        <v>341</v>
      </c>
      <c r="B146" s="22" t="s">
        <v>341</v>
      </c>
      <c r="C146" s="23"/>
      <c r="D146" s="23"/>
      <c r="E146" s="23"/>
      <c r="F146" s="23"/>
      <c r="G146" s="128" t="s">
        <v>341</v>
      </c>
      <c r="H146" s="53"/>
      <c r="I146" s="53"/>
      <c r="J146" s="53"/>
      <c r="K146" s="53"/>
      <c r="L146" s="129"/>
    </row>
    <row r="147" spans="1:12" x14ac:dyDescent="0.3">
      <c r="A147" s="121" t="s">
        <v>561</v>
      </c>
      <c r="B147" s="22" t="s">
        <v>341</v>
      </c>
      <c r="C147" s="23"/>
      <c r="D147" s="23"/>
      <c r="E147" s="122" t="s">
        <v>562</v>
      </c>
      <c r="F147" s="63"/>
      <c r="G147" s="63"/>
      <c r="H147" s="52">
        <v>375807.28</v>
      </c>
      <c r="I147" s="52">
        <v>0</v>
      </c>
      <c r="J147" s="52">
        <v>1879.04</v>
      </c>
      <c r="K147" s="52">
        <v>377686.32</v>
      </c>
      <c r="L147" s="123"/>
    </row>
    <row r="148" spans="1:12" x14ac:dyDescent="0.3">
      <c r="A148" s="121" t="s">
        <v>563</v>
      </c>
      <c r="B148" s="22" t="s">
        <v>341</v>
      </c>
      <c r="C148" s="23"/>
      <c r="D148" s="23"/>
      <c r="E148" s="23"/>
      <c r="F148" s="122" t="s">
        <v>562</v>
      </c>
      <c r="G148" s="63"/>
      <c r="H148" s="52">
        <v>375807.28</v>
      </c>
      <c r="I148" s="52">
        <v>0</v>
      </c>
      <c r="J148" s="52">
        <v>1879.04</v>
      </c>
      <c r="K148" s="52">
        <v>377686.32</v>
      </c>
      <c r="L148" s="123"/>
    </row>
    <row r="149" spans="1:12" x14ac:dyDescent="0.3">
      <c r="A149" s="124" t="s">
        <v>564</v>
      </c>
      <c r="B149" s="22" t="s">
        <v>341</v>
      </c>
      <c r="C149" s="23"/>
      <c r="D149" s="23"/>
      <c r="E149" s="23"/>
      <c r="F149" s="23"/>
      <c r="G149" s="125" t="s">
        <v>565</v>
      </c>
      <c r="H149" s="54">
        <v>47628.9</v>
      </c>
      <c r="I149" s="54">
        <v>0</v>
      </c>
      <c r="J149" s="54">
        <v>238.14</v>
      </c>
      <c r="K149" s="54">
        <v>47867.040000000001</v>
      </c>
      <c r="L149" s="126"/>
    </row>
    <row r="150" spans="1:12" x14ac:dyDescent="0.3">
      <c r="A150" s="124" t="s">
        <v>566</v>
      </c>
      <c r="B150" s="22" t="s">
        <v>341</v>
      </c>
      <c r="C150" s="23"/>
      <c r="D150" s="23"/>
      <c r="E150" s="23"/>
      <c r="F150" s="23"/>
      <c r="G150" s="125" t="s">
        <v>567</v>
      </c>
      <c r="H150" s="54">
        <v>328178.38</v>
      </c>
      <c r="I150" s="54">
        <v>0</v>
      </c>
      <c r="J150" s="54">
        <v>1640.9</v>
      </c>
      <c r="K150" s="54">
        <v>329819.28000000003</v>
      </c>
      <c r="L150" s="126"/>
    </row>
    <row r="151" spans="1:12" x14ac:dyDescent="0.3">
      <c r="A151" s="121" t="s">
        <v>341</v>
      </c>
      <c r="B151" s="22" t="s">
        <v>341</v>
      </c>
      <c r="C151" s="23"/>
      <c r="D151" s="122" t="s">
        <v>341</v>
      </c>
      <c r="E151" s="63"/>
      <c r="F151" s="63"/>
      <c r="G151" s="63"/>
      <c r="H151" s="56"/>
      <c r="I151" s="56"/>
      <c r="J151" s="56"/>
      <c r="K151" s="56"/>
      <c r="L151" s="110"/>
    </row>
    <row r="152" spans="1:12" x14ac:dyDescent="0.3">
      <c r="A152" s="121" t="s">
        <v>60</v>
      </c>
      <c r="B152" s="122" t="s">
        <v>568</v>
      </c>
      <c r="C152" s="63"/>
      <c r="D152" s="63"/>
      <c r="E152" s="63"/>
      <c r="F152" s="63"/>
      <c r="G152" s="63"/>
      <c r="H152" s="52">
        <v>23518832.969999999</v>
      </c>
      <c r="I152" s="52">
        <v>5997598.75</v>
      </c>
      <c r="J152" s="52">
        <v>2825803.73</v>
      </c>
      <c r="K152" s="52">
        <v>26690627.989999998</v>
      </c>
      <c r="L152" s="131">
        <f>I152-J152</f>
        <v>3171795.02</v>
      </c>
    </row>
    <row r="153" spans="1:12" x14ac:dyDescent="0.3">
      <c r="A153" s="121" t="s">
        <v>569</v>
      </c>
      <c r="B153" s="21" t="s">
        <v>341</v>
      </c>
      <c r="C153" s="122" t="s">
        <v>570</v>
      </c>
      <c r="D153" s="63"/>
      <c r="E153" s="63"/>
      <c r="F153" s="63"/>
      <c r="G153" s="63"/>
      <c r="H153" s="52">
        <v>19992444.120000001</v>
      </c>
      <c r="I153" s="52">
        <v>5291557.97</v>
      </c>
      <c r="J153" s="52">
        <v>2782847.73</v>
      </c>
      <c r="K153" s="52">
        <v>22501154.359999999</v>
      </c>
      <c r="L153" s="123"/>
    </row>
    <row r="154" spans="1:12" x14ac:dyDescent="0.3">
      <c r="A154" s="121" t="s">
        <v>571</v>
      </c>
      <c r="B154" s="22" t="s">
        <v>341</v>
      </c>
      <c r="C154" s="23"/>
      <c r="D154" s="122" t="s">
        <v>572</v>
      </c>
      <c r="E154" s="63"/>
      <c r="F154" s="63"/>
      <c r="G154" s="63"/>
      <c r="H154" s="52">
        <v>16956159.449999999</v>
      </c>
      <c r="I154" s="52">
        <v>4869102.63</v>
      </c>
      <c r="J154" s="52">
        <v>2782847.69</v>
      </c>
      <c r="K154" s="52">
        <v>19042414.390000001</v>
      </c>
      <c r="L154" s="123"/>
    </row>
    <row r="155" spans="1:12" x14ac:dyDescent="0.3">
      <c r="A155" s="121" t="s">
        <v>573</v>
      </c>
      <c r="B155" s="22" t="s">
        <v>341</v>
      </c>
      <c r="C155" s="23"/>
      <c r="D155" s="23"/>
      <c r="E155" s="122" t="s">
        <v>574</v>
      </c>
      <c r="F155" s="63"/>
      <c r="G155" s="63"/>
      <c r="H155" s="52">
        <v>321703.55</v>
      </c>
      <c r="I155" s="52">
        <v>101217.87</v>
      </c>
      <c r="J155" s="52">
        <v>50189.91</v>
      </c>
      <c r="K155" s="52">
        <v>372731.51</v>
      </c>
      <c r="L155" s="123"/>
    </row>
    <row r="156" spans="1:12" x14ac:dyDescent="0.3">
      <c r="A156" s="121" t="s">
        <v>575</v>
      </c>
      <c r="B156" s="22" t="s">
        <v>341</v>
      </c>
      <c r="C156" s="23"/>
      <c r="D156" s="23"/>
      <c r="E156" s="23"/>
      <c r="F156" s="122" t="s">
        <v>576</v>
      </c>
      <c r="G156" s="63"/>
      <c r="H156" s="52">
        <v>86236.62</v>
      </c>
      <c r="I156" s="52">
        <v>72439.3</v>
      </c>
      <c r="J156" s="52">
        <v>50189.91</v>
      </c>
      <c r="K156" s="52">
        <v>108486.01</v>
      </c>
      <c r="L156" s="131">
        <f>I156-J156</f>
        <v>22249.39</v>
      </c>
    </row>
    <row r="157" spans="1:12" x14ac:dyDescent="0.3">
      <c r="A157" s="124" t="s">
        <v>577</v>
      </c>
      <c r="B157" s="22" t="s">
        <v>341</v>
      </c>
      <c r="C157" s="23"/>
      <c r="D157" s="23"/>
      <c r="E157" s="23"/>
      <c r="F157" s="23"/>
      <c r="G157" s="125" t="s">
        <v>578</v>
      </c>
      <c r="H157" s="54">
        <v>17151.349999999999</v>
      </c>
      <c r="I157" s="54">
        <v>19057.060000000001</v>
      </c>
      <c r="J157" s="54">
        <v>0</v>
      </c>
      <c r="K157" s="54">
        <v>36208.410000000003</v>
      </c>
      <c r="L157" s="126"/>
    </row>
    <row r="158" spans="1:12" x14ac:dyDescent="0.3">
      <c r="A158" s="124" t="s">
        <v>579</v>
      </c>
      <c r="B158" s="22" t="s">
        <v>341</v>
      </c>
      <c r="C158" s="23"/>
      <c r="D158" s="23"/>
      <c r="E158" s="23"/>
      <c r="F158" s="23"/>
      <c r="G158" s="125" t="s">
        <v>580</v>
      </c>
      <c r="H158" s="54">
        <v>39690.699999999997</v>
      </c>
      <c r="I158" s="54">
        <v>31547.95</v>
      </c>
      <c r="J158" s="54">
        <v>28679.94</v>
      </c>
      <c r="K158" s="54">
        <v>42558.71</v>
      </c>
      <c r="L158" s="126"/>
    </row>
    <row r="159" spans="1:12" x14ac:dyDescent="0.3">
      <c r="A159" s="124" t="s">
        <v>581</v>
      </c>
      <c r="B159" s="22" t="s">
        <v>341</v>
      </c>
      <c r="C159" s="23"/>
      <c r="D159" s="23"/>
      <c r="E159" s="23"/>
      <c r="F159" s="23"/>
      <c r="G159" s="125" t="s">
        <v>582</v>
      </c>
      <c r="H159" s="54">
        <v>21509.97</v>
      </c>
      <c r="I159" s="54">
        <v>13497.18</v>
      </c>
      <c r="J159" s="54">
        <v>21509.97</v>
      </c>
      <c r="K159" s="54">
        <v>13497.18</v>
      </c>
      <c r="L159" s="126"/>
    </row>
    <row r="160" spans="1:12" x14ac:dyDescent="0.3">
      <c r="A160" s="124" t="s">
        <v>583</v>
      </c>
      <c r="B160" s="22" t="s">
        <v>341</v>
      </c>
      <c r="C160" s="23"/>
      <c r="D160" s="23"/>
      <c r="E160" s="23"/>
      <c r="F160" s="23"/>
      <c r="G160" s="125" t="s">
        <v>584</v>
      </c>
      <c r="H160" s="54">
        <v>5207.74</v>
      </c>
      <c r="I160" s="54">
        <v>5039.7700000000004</v>
      </c>
      <c r="J160" s="54">
        <v>0</v>
      </c>
      <c r="K160" s="54">
        <v>10247.51</v>
      </c>
      <c r="L160" s="126"/>
    </row>
    <row r="161" spans="1:12" x14ac:dyDescent="0.3">
      <c r="A161" s="124" t="s">
        <v>585</v>
      </c>
      <c r="B161" s="22" t="s">
        <v>341</v>
      </c>
      <c r="C161" s="23"/>
      <c r="D161" s="23"/>
      <c r="E161" s="23"/>
      <c r="F161" s="23"/>
      <c r="G161" s="125" t="s">
        <v>586</v>
      </c>
      <c r="H161" s="54">
        <v>1575.38</v>
      </c>
      <c r="I161" s="54">
        <v>2286.85</v>
      </c>
      <c r="J161" s="54">
        <v>0</v>
      </c>
      <c r="K161" s="54">
        <v>3862.23</v>
      </c>
      <c r="L161" s="126"/>
    </row>
    <row r="162" spans="1:12" x14ac:dyDescent="0.3">
      <c r="A162" s="124" t="s">
        <v>587</v>
      </c>
      <c r="B162" s="22" t="s">
        <v>341</v>
      </c>
      <c r="C162" s="23"/>
      <c r="D162" s="23"/>
      <c r="E162" s="23"/>
      <c r="F162" s="23"/>
      <c r="G162" s="125" t="s">
        <v>588</v>
      </c>
      <c r="H162" s="54">
        <v>281.62</v>
      </c>
      <c r="I162" s="54">
        <v>190.57</v>
      </c>
      <c r="J162" s="54">
        <v>0</v>
      </c>
      <c r="K162" s="54">
        <v>472.19</v>
      </c>
      <c r="L162" s="126"/>
    </row>
    <row r="163" spans="1:12" x14ac:dyDescent="0.3">
      <c r="A163" s="124" t="s">
        <v>589</v>
      </c>
      <c r="B163" s="22" t="s">
        <v>341</v>
      </c>
      <c r="C163" s="23"/>
      <c r="D163" s="23"/>
      <c r="E163" s="23"/>
      <c r="F163" s="23"/>
      <c r="G163" s="125" t="s">
        <v>590</v>
      </c>
      <c r="H163" s="54">
        <v>7.26</v>
      </c>
      <c r="I163" s="54">
        <v>7.32</v>
      </c>
      <c r="J163" s="54">
        <v>0</v>
      </c>
      <c r="K163" s="54">
        <v>14.58</v>
      </c>
      <c r="L163" s="126"/>
    </row>
    <row r="164" spans="1:12" x14ac:dyDescent="0.3">
      <c r="A164" s="124" t="s">
        <v>591</v>
      </c>
      <c r="B164" s="22" t="s">
        <v>341</v>
      </c>
      <c r="C164" s="23"/>
      <c r="D164" s="23"/>
      <c r="E164" s="23"/>
      <c r="F164" s="23"/>
      <c r="G164" s="125" t="s">
        <v>592</v>
      </c>
      <c r="H164" s="54">
        <v>579.70000000000005</v>
      </c>
      <c r="I164" s="54">
        <v>579.70000000000005</v>
      </c>
      <c r="J164" s="54">
        <v>0</v>
      </c>
      <c r="K164" s="54">
        <v>1159.4000000000001</v>
      </c>
      <c r="L164" s="126"/>
    </row>
    <row r="165" spans="1:12" x14ac:dyDescent="0.3">
      <c r="A165" s="124" t="s">
        <v>593</v>
      </c>
      <c r="B165" s="22" t="s">
        <v>341</v>
      </c>
      <c r="C165" s="23"/>
      <c r="D165" s="23"/>
      <c r="E165" s="23"/>
      <c r="F165" s="23"/>
      <c r="G165" s="125" t="s">
        <v>594</v>
      </c>
      <c r="H165" s="54">
        <v>232.9</v>
      </c>
      <c r="I165" s="54">
        <v>232.9</v>
      </c>
      <c r="J165" s="54">
        <v>0</v>
      </c>
      <c r="K165" s="54">
        <v>465.8</v>
      </c>
      <c r="L165" s="126"/>
    </row>
    <row r="166" spans="1:12" x14ac:dyDescent="0.3">
      <c r="A166" s="127" t="s">
        <v>341</v>
      </c>
      <c r="B166" s="22" t="s">
        <v>341</v>
      </c>
      <c r="C166" s="23"/>
      <c r="D166" s="23"/>
      <c r="E166" s="23"/>
      <c r="F166" s="23"/>
      <c r="G166" s="128" t="s">
        <v>341</v>
      </c>
      <c r="H166" s="53"/>
      <c r="I166" s="53"/>
      <c r="J166" s="53"/>
      <c r="K166" s="53"/>
      <c r="L166" s="129"/>
    </row>
    <row r="167" spans="1:12" x14ac:dyDescent="0.3">
      <c r="A167" s="121" t="s">
        <v>595</v>
      </c>
      <c r="B167" s="22" t="s">
        <v>341</v>
      </c>
      <c r="C167" s="23"/>
      <c r="D167" s="23"/>
      <c r="E167" s="23"/>
      <c r="F167" s="122" t="s">
        <v>596</v>
      </c>
      <c r="G167" s="63"/>
      <c r="H167" s="52">
        <v>235466.93</v>
      </c>
      <c r="I167" s="52">
        <v>28778.57</v>
      </c>
      <c r="J167" s="52">
        <v>0</v>
      </c>
      <c r="K167" s="52">
        <v>264245.5</v>
      </c>
      <c r="L167" s="131">
        <f>I167-J167</f>
        <v>28778.57</v>
      </c>
    </row>
    <row r="168" spans="1:12" x14ac:dyDescent="0.3">
      <c r="A168" s="124" t="s">
        <v>597</v>
      </c>
      <c r="B168" s="22" t="s">
        <v>341</v>
      </c>
      <c r="C168" s="23"/>
      <c r="D168" s="23"/>
      <c r="E168" s="23"/>
      <c r="F168" s="23"/>
      <c r="G168" s="125" t="s">
        <v>578</v>
      </c>
      <c r="H168" s="54">
        <v>136425.65</v>
      </c>
      <c r="I168" s="54">
        <v>20330.45</v>
      </c>
      <c r="J168" s="54">
        <v>0</v>
      </c>
      <c r="K168" s="54">
        <v>156756.1</v>
      </c>
      <c r="L168" s="126"/>
    </row>
    <row r="169" spans="1:12" x14ac:dyDescent="0.3">
      <c r="A169" s="124" t="s">
        <v>598</v>
      </c>
      <c r="B169" s="22" t="s">
        <v>341</v>
      </c>
      <c r="C169" s="23"/>
      <c r="D169" s="23"/>
      <c r="E169" s="23"/>
      <c r="F169" s="23"/>
      <c r="G169" s="125" t="s">
        <v>580</v>
      </c>
      <c r="H169" s="54">
        <v>27107.27</v>
      </c>
      <c r="I169" s="54">
        <v>0</v>
      </c>
      <c r="J169" s="54">
        <v>0</v>
      </c>
      <c r="K169" s="54">
        <v>27107.27</v>
      </c>
      <c r="L169" s="126"/>
    </row>
    <row r="170" spans="1:12" x14ac:dyDescent="0.3">
      <c r="A170" s="124" t="s">
        <v>599</v>
      </c>
      <c r="B170" s="22" t="s">
        <v>341</v>
      </c>
      <c r="C170" s="23"/>
      <c r="D170" s="23"/>
      <c r="E170" s="23"/>
      <c r="F170" s="23"/>
      <c r="G170" s="125" t="s">
        <v>582</v>
      </c>
      <c r="H170" s="54">
        <v>16942.05</v>
      </c>
      <c r="I170" s="54">
        <v>1694.2</v>
      </c>
      <c r="J170" s="54">
        <v>0</v>
      </c>
      <c r="K170" s="54">
        <v>18636.25</v>
      </c>
      <c r="L170" s="126"/>
    </row>
    <row r="171" spans="1:12" x14ac:dyDescent="0.3">
      <c r="A171" s="124" t="s">
        <v>600</v>
      </c>
      <c r="B171" s="22" t="s">
        <v>341</v>
      </c>
      <c r="C171" s="23"/>
      <c r="D171" s="23"/>
      <c r="E171" s="23"/>
      <c r="F171" s="23"/>
      <c r="G171" s="125" t="s">
        <v>584</v>
      </c>
      <c r="H171" s="54">
        <v>36095.01</v>
      </c>
      <c r="I171" s="54">
        <v>4404.93</v>
      </c>
      <c r="J171" s="54">
        <v>0</v>
      </c>
      <c r="K171" s="54">
        <v>40499.94</v>
      </c>
      <c r="L171" s="126"/>
    </row>
    <row r="172" spans="1:12" x14ac:dyDescent="0.3">
      <c r="A172" s="124" t="s">
        <v>601</v>
      </c>
      <c r="B172" s="22" t="s">
        <v>341</v>
      </c>
      <c r="C172" s="23"/>
      <c r="D172" s="23"/>
      <c r="E172" s="23"/>
      <c r="F172" s="23"/>
      <c r="G172" s="125" t="s">
        <v>586</v>
      </c>
      <c r="H172" s="54">
        <v>14437.97</v>
      </c>
      <c r="I172" s="54">
        <v>1761.97</v>
      </c>
      <c r="J172" s="54">
        <v>0</v>
      </c>
      <c r="K172" s="54">
        <v>16199.94</v>
      </c>
      <c r="L172" s="126"/>
    </row>
    <row r="173" spans="1:12" x14ac:dyDescent="0.3">
      <c r="A173" s="124" t="s">
        <v>602</v>
      </c>
      <c r="B173" s="22" t="s">
        <v>341</v>
      </c>
      <c r="C173" s="23"/>
      <c r="D173" s="23"/>
      <c r="E173" s="23"/>
      <c r="F173" s="23"/>
      <c r="G173" s="125" t="s">
        <v>590</v>
      </c>
      <c r="H173" s="54">
        <v>50.88</v>
      </c>
      <c r="I173" s="54">
        <v>7.32</v>
      </c>
      <c r="J173" s="54">
        <v>0</v>
      </c>
      <c r="K173" s="54">
        <v>58.2</v>
      </c>
      <c r="L173" s="126"/>
    </row>
    <row r="174" spans="1:12" x14ac:dyDescent="0.3">
      <c r="A174" s="124" t="s">
        <v>603</v>
      </c>
      <c r="B174" s="22" t="s">
        <v>341</v>
      </c>
      <c r="C174" s="23"/>
      <c r="D174" s="23"/>
      <c r="E174" s="23"/>
      <c r="F174" s="23"/>
      <c r="G174" s="125" t="s">
        <v>592</v>
      </c>
      <c r="H174" s="54">
        <v>4408.1000000000004</v>
      </c>
      <c r="I174" s="54">
        <v>579.70000000000005</v>
      </c>
      <c r="J174" s="54">
        <v>0</v>
      </c>
      <c r="K174" s="54">
        <v>4987.8</v>
      </c>
      <c r="L174" s="126"/>
    </row>
    <row r="175" spans="1:12" x14ac:dyDescent="0.3">
      <c r="A175" s="127" t="s">
        <v>341</v>
      </c>
      <c r="B175" s="22" t="s">
        <v>341</v>
      </c>
      <c r="C175" s="23"/>
      <c r="D175" s="23"/>
      <c r="E175" s="23"/>
      <c r="F175" s="23"/>
      <c r="G175" s="128" t="s">
        <v>341</v>
      </c>
      <c r="H175" s="53"/>
      <c r="I175" s="53"/>
      <c r="J175" s="53"/>
      <c r="K175" s="53"/>
      <c r="L175" s="129"/>
    </row>
    <row r="176" spans="1:12" x14ac:dyDescent="0.3">
      <c r="A176" s="121" t="s">
        <v>604</v>
      </c>
      <c r="B176" s="22" t="s">
        <v>341</v>
      </c>
      <c r="C176" s="23"/>
      <c r="D176" s="23"/>
      <c r="E176" s="122" t="s">
        <v>605</v>
      </c>
      <c r="F176" s="63"/>
      <c r="G176" s="63"/>
      <c r="H176" s="52">
        <v>16436606.02</v>
      </c>
      <c r="I176" s="52">
        <v>4730941.3099999996</v>
      </c>
      <c r="J176" s="52">
        <v>2715269.45</v>
      </c>
      <c r="K176" s="52">
        <v>18452277.879999999</v>
      </c>
      <c r="L176" s="123"/>
    </row>
    <row r="177" spans="1:12" x14ac:dyDescent="0.3">
      <c r="A177" s="121" t="s">
        <v>606</v>
      </c>
      <c r="B177" s="22" t="s">
        <v>341</v>
      </c>
      <c r="C177" s="23"/>
      <c r="D177" s="23"/>
      <c r="E177" s="23"/>
      <c r="F177" s="122" t="s">
        <v>576</v>
      </c>
      <c r="G177" s="63"/>
      <c r="H177" s="52">
        <v>2367803.75</v>
      </c>
      <c r="I177" s="52">
        <v>486593.1</v>
      </c>
      <c r="J177" s="52">
        <v>405213.8</v>
      </c>
      <c r="K177" s="52">
        <v>2449183.0499999998</v>
      </c>
      <c r="L177" s="131">
        <f>I177-J177</f>
        <v>81379.299999999988</v>
      </c>
    </row>
    <row r="178" spans="1:12" x14ac:dyDescent="0.3">
      <c r="A178" s="124" t="s">
        <v>607</v>
      </c>
      <c r="B178" s="22" t="s">
        <v>341</v>
      </c>
      <c r="C178" s="23"/>
      <c r="D178" s="23"/>
      <c r="E178" s="23"/>
      <c r="F178" s="23"/>
      <c r="G178" s="125" t="s">
        <v>578</v>
      </c>
      <c r="H178" s="54">
        <v>1201057.74</v>
      </c>
      <c r="I178" s="54">
        <v>112487.47</v>
      </c>
      <c r="J178" s="54">
        <v>0</v>
      </c>
      <c r="K178" s="54">
        <v>1313545.21</v>
      </c>
      <c r="L178" s="126"/>
    </row>
    <row r="179" spans="1:12" x14ac:dyDescent="0.3">
      <c r="A179" s="124" t="s">
        <v>608</v>
      </c>
      <c r="B179" s="22" t="s">
        <v>341</v>
      </c>
      <c r="C179" s="23"/>
      <c r="D179" s="23"/>
      <c r="E179" s="23"/>
      <c r="F179" s="23"/>
      <c r="G179" s="125" t="s">
        <v>580</v>
      </c>
      <c r="H179" s="54">
        <v>171703.34</v>
      </c>
      <c r="I179" s="54">
        <v>223537.77</v>
      </c>
      <c r="J179" s="54">
        <v>266756.28000000003</v>
      </c>
      <c r="K179" s="54">
        <v>128484.83</v>
      </c>
      <c r="L179" s="126"/>
    </row>
    <row r="180" spans="1:12" x14ac:dyDescent="0.3">
      <c r="A180" s="124" t="s">
        <v>609</v>
      </c>
      <c r="B180" s="22" t="s">
        <v>341</v>
      </c>
      <c r="C180" s="23"/>
      <c r="D180" s="23"/>
      <c r="E180" s="23"/>
      <c r="F180" s="23"/>
      <c r="G180" s="125" t="s">
        <v>582</v>
      </c>
      <c r="H180" s="54">
        <v>133413.39000000001</v>
      </c>
      <c r="I180" s="54">
        <v>69584.08</v>
      </c>
      <c r="J180" s="54">
        <v>131298.84</v>
      </c>
      <c r="K180" s="54">
        <v>71698.63</v>
      </c>
      <c r="L180" s="126"/>
    </row>
    <row r="181" spans="1:12" x14ac:dyDescent="0.3">
      <c r="A181" s="124" t="s">
        <v>610</v>
      </c>
      <c r="B181" s="22" t="s">
        <v>341</v>
      </c>
      <c r="C181" s="23"/>
      <c r="D181" s="23"/>
      <c r="E181" s="23"/>
      <c r="F181" s="23"/>
      <c r="G181" s="125" t="s">
        <v>611</v>
      </c>
      <c r="H181" s="54">
        <v>2288.89</v>
      </c>
      <c r="I181" s="54">
        <v>0</v>
      </c>
      <c r="J181" s="54">
        <v>0</v>
      </c>
      <c r="K181" s="54">
        <v>2288.89</v>
      </c>
      <c r="L181" s="126"/>
    </row>
    <row r="182" spans="1:12" x14ac:dyDescent="0.3">
      <c r="A182" s="124" t="s">
        <v>612</v>
      </c>
      <c r="B182" s="22" t="s">
        <v>341</v>
      </c>
      <c r="C182" s="23"/>
      <c r="D182" s="23"/>
      <c r="E182" s="23"/>
      <c r="F182" s="23"/>
      <c r="G182" s="125" t="s">
        <v>584</v>
      </c>
      <c r="H182" s="54">
        <v>360201.71</v>
      </c>
      <c r="I182" s="54">
        <v>30645.75</v>
      </c>
      <c r="J182" s="54">
        <v>0</v>
      </c>
      <c r="K182" s="54">
        <v>390847.46</v>
      </c>
      <c r="L182" s="126"/>
    </row>
    <row r="183" spans="1:12" x14ac:dyDescent="0.3">
      <c r="A183" s="124" t="s">
        <v>613</v>
      </c>
      <c r="B183" s="22" t="s">
        <v>341</v>
      </c>
      <c r="C183" s="23"/>
      <c r="D183" s="23"/>
      <c r="E183" s="23"/>
      <c r="F183" s="23"/>
      <c r="G183" s="125" t="s">
        <v>586</v>
      </c>
      <c r="H183" s="54">
        <v>108606.93</v>
      </c>
      <c r="I183" s="54">
        <v>12346.02</v>
      </c>
      <c r="J183" s="54">
        <v>0</v>
      </c>
      <c r="K183" s="54">
        <v>120952.95</v>
      </c>
      <c r="L183" s="126"/>
    </row>
    <row r="184" spans="1:12" x14ac:dyDescent="0.3">
      <c r="A184" s="124" t="s">
        <v>614</v>
      </c>
      <c r="B184" s="22" t="s">
        <v>341</v>
      </c>
      <c r="C184" s="23"/>
      <c r="D184" s="23"/>
      <c r="E184" s="23"/>
      <c r="F184" s="23"/>
      <c r="G184" s="125" t="s">
        <v>588</v>
      </c>
      <c r="H184" s="54">
        <v>13559.73</v>
      </c>
      <c r="I184" s="54">
        <v>1145.2</v>
      </c>
      <c r="J184" s="54">
        <v>0</v>
      </c>
      <c r="K184" s="54">
        <v>14704.93</v>
      </c>
      <c r="L184" s="126"/>
    </row>
    <row r="185" spans="1:12" x14ac:dyDescent="0.3">
      <c r="A185" s="124" t="s">
        <v>615</v>
      </c>
      <c r="B185" s="22" t="s">
        <v>341</v>
      </c>
      <c r="C185" s="23"/>
      <c r="D185" s="23"/>
      <c r="E185" s="23"/>
      <c r="F185" s="23"/>
      <c r="G185" s="125" t="s">
        <v>616</v>
      </c>
      <c r="H185" s="54">
        <v>153172.41</v>
      </c>
      <c r="I185" s="54">
        <v>16549.04</v>
      </c>
      <c r="J185" s="54">
        <v>5233.72</v>
      </c>
      <c r="K185" s="54">
        <v>164487.73000000001</v>
      </c>
      <c r="L185" s="126"/>
    </row>
    <row r="186" spans="1:12" x14ac:dyDescent="0.3">
      <c r="A186" s="124" t="s">
        <v>617</v>
      </c>
      <c r="B186" s="22" t="s">
        <v>341</v>
      </c>
      <c r="C186" s="23"/>
      <c r="D186" s="23"/>
      <c r="E186" s="23"/>
      <c r="F186" s="23"/>
      <c r="G186" s="125" t="s">
        <v>590</v>
      </c>
      <c r="H186" s="54">
        <v>2705.22</v>
      </c>
      <c r="I186" s="54">
        <v>196.42</v>
      </c>
      <c r="J186" s="54">
        <v>0</v>
      </c>
      <c r="K186" s="54">
        <v>2901.64</v>
      </c>
      <c r="L186" s="126"/>
    </row>
    <row r="187" spans="1:12" x14ac:dyDescent="0.3">
      <c r="A187" s="124" t="s">
        <v>618</v>
      </c>
      <c r="B187" s="22" t="s">
        <v>341</v>
      </c>
      <c r="C187" s="23"/>
      <c r="D187" s="23"/>
      <c r="E187" s="23"/>
      <c r="F187" s="23"/>
      <c r="G187" s="125" t="s">
        <v>592</v>
      </c>
      <c r="H187" s="54">
        <v>189452</v>
      </c>
      <c r="I187" s="54">
        <v>15004</v>
      </c>
      <c r="J187" s="54">
        <v>0</v>
      </c>
      <c r="K187" s="54">
        <v>204456</v>
      </c>
      <c r="L187" s="126"/>
    </row>
    <row r="188" spans="1:12" x14ac:dyDescent="0.3">
      <c r="A188" s="124" t="s">
        <v>619</v>
      </c>
      <c r="B188" s="22" t="s">
        <v>341</v>
      </c>
      <c r="C188" s="23"/>
      <c r="D188" s="23"/>
      <c r="E188" s="23"/>
      <c r="F188" s="23"/>
      <c r="G188" s="125" t="s">
        <v>620</v>
      </c>
      <c r="H188" s="54">
        <v>20060.150000000001</v>
      </c>
      <c r="I188" s="54">
        <v>4823.3500000000004</v>
      </c>
      <c r="J188" s="54">
        <v>1924.96</v>
      </c>
      <c r="K188" s="54">
        <v>22958.54</v>
      </c>
      <c r="L188" s="126"/>
    </row>
    <row r="189" spans="1:12" x14ac:dyDescent="0.3">
      <c r="A189" s="124" t="s">
        <v>621</v>
      </c>
      <c r="B189" s="22" t="s">
        <v>341</v>
      </c>
      <c r="C189" s="23"/>
      <c r="D189" s="23"/>
      <c r="E189" s="23"/>
      <c r="F189" s="23"/>
      <c r="G189" s="125" t="s">
        <v>594</v>
      </c>
      <c r="H189" s="54">
        <v>10048</v>
      </c>
      <c r="I189" s="54">
        <v>274</v>
      </c>
      <c r="J189" s="54">
        <v>0</v>
      </c>
      <c r="K189" s="54">
        <v>10322</v>
      </c>
      <c r="L189" s="126"/>
    </row>
    <row r="190" spans="1:12" x14ac:dyDescent="0.3">
      <c r="A190" s="124" t="s">
        <v>622</v>
      </c>
      <c r="B190" s="22" t="s">
        <v>341</v>
      </c>
      <c r="C190" s="23"/>
      <c r="D190" s="23"/>
      <c r="E190" s="23"/>
      <c r="F190" s="23"/>
      <c r="G190" s="125" t="s">
        <v>623</v>
      </c>
      <c r="H190" s="54">
        <v>1534.24</v>
      </c>
      <c r="I190" s="54">
        <v>0</v>
      </c>
      <c r="J190" s="54">
        <v>0</v>
      </c>
      <c r="K190" s="54">
        <v>1534.24</v>
      </c>
      <c r="L190" s="126"/>
    </row>
    <row r="191" spans="1:12" x14ac:dyDescent="0.3">
      <c r="A191" s="127" t="s">
        <v>341</v>
      </c>
      <c r="B191" s="22" t="s">
        <v>341</v>
      </c>
      <c r="C191" s="23"/>
      <c r="D191" s="23"/>
      <c r="E191" s="23"/>
      <c r="F191" s="23"/>
      <c r="G191" s="128" t="s">
        <v>341</v>
      </c>
      <c r="H191" s="53"/>
      <c r="I191" s="53"/>
      <c r="J191" s="53"/>
      <c r="K191" s="53"/>
      <c r="L191" s="129"/>
    </row>
    <row r="192" spans="1:12" x14ac:dyDescent="0.3">
      <c r="A192" s="121" t="s">
        <v>624</v>
      </c>
      <c r="B192" s="22" t="s">
        <v>341</v>
      </c>
      <c r="C192" s="23"/>
      <c r="D192" s="23"/>
      <c r="E192" s="23"/>
      <c r="F192" s="122" t="s">
        <v>596</v>
      </c>
      <c r="G192" s="63"/>
      <c r="H192" s="52">
        <v>14068802.27</v>
      </c>
      <c r="I192" s="52">
        <v>4244348.21</v>
      </c>
      <c r="J192" s="52">
        <v>2310055.65</v>
      </c>
      <c r="K192" s="52">
        <v>16003094.83</v>
      </c>
      <c r="L192" s="131">
        <f>I192-J192</f>
        <v>1934292.56</v>
      </c>
    </row>
    <row r="193" spans="1:12" x14ac:dyDescent="0.3">
      <c r="A193" s="124" t="s">
        <v>625</v>
      </c>
      <c r="B193" s="22" t="s">
        <v>341</v>
      </c>
      <c r="C193" s="23"/>
      <c r="D193" s="23"/>
      <c r="E193" s="23"/>
      <c r="F193" s="23"/>
      <c r="G193" s="125" t="s">
        <v>578</v>
      </c>
      <c r="H193" s="54">
        <v>6674681.7599999998</v>
      </c>
      <c r="I193" s="54">
        <v>1033731.28</v>
      </c>
      <c r="J193" s="54">
        <v>7050.41</v>
      </c>
      <c r="K193" s="54">
        <v>7701362.6299999999</v>
      </c>
      <c r="L193" s="126"/>
    </row>
    <row r="194" spans="1:12" x14ac:dyDescent="0.3">
      <c r="A194" s="124" t="s">
        <v>626</v>
      </c>
      <c r="B194" s="22" t="s">
        <v>341</v>
      </c>
      <c r="C194" s="23"/>
      <c r="D194" s="23"/>
      <c r="E194" s="23"/>
      <c r="F194" s="23"/>
      <c r="G194" s="125" t="s">
        <v>580</v>
      </c>
      <c r="H194" s="54">
        <v>1056240.95</v>
      </c>
      <c r="I194" s="54">
        <v>1773705.87</v>
      </c>
      <c r="J194" s="54">
        <v>1416676.63</v>
      </c>
      <c r="K194" s="54">
        <v>1413270.19</v>
      </c>
      <c r="L194" s="126"/>
    </row>
    <row r="195" spans="1:12" x14ac:dyDescent="0.3">
      <c r="A195" s="124" t="s">
        <v>627</v>
      </c>
      <c r="B195" s="22" t="s">
        <v>341</v>
      </c>
      <c r="C195" s="23"/>
      <c r="D195" s="23"/>
      <c r="E195" s="23"/>
      <c r="F195" s="23"/>
      <c r="G195" s="125" t="s">
        <v>582</v>
      </c>
      <c r="H195" s="54">
        <v>841174.46</v>
      </c>
      <c r="I195" s="54">
        <v>662817.68999999994</v>
      </c>
      <c r="J195" s="54">
        <v>819131.15</v>
      </c>
      <c r="K195" s="54">
        <v>684861</v>
      </c>
      <c r="L195" s="126"/>
    </row>
    <row r="196" spans="1:12" x14ac:dyDescent="0.3">
      <c r="A196" s="124" t="s">
        <v>628</v>
      </c>
      <c r="B196" s="22" t="s">
        <v>341</v>
      </c>
      <c r="C196" s="23"/>
      <c r="D196" s="23"/>
      <c r="E196" s="23"/>
      <c r="F196" s="23"/>
      <c r="G196" s="125" t="s">
        <v>611</v>
      </c>
      <c r="H196" s="54">
        <v>87997.5</v>
      </c>
      <c r="I196" s="54">
        <v>0</v>
      </c>
      <c r="J196" s="54">
        <v>2430.62</v>
      </c>
      <c r="K196" s="54">
        <v>85566.88</v>
      </c>
      <c r="L196" s="126"/>
    </row>
    <row r="197" spans="1:12" x14ac:dyDescent="0.3">
      <c r="A197" s="124" t="s">
        <v>629</v>
      </c>
      <c r="B197" s="22" t="s">
        <v>341</v>
      </c>
      <c r="C197" s="23"/>
      <c r="D197" s="23"/>
      <c r="E197" s="23"/>
      <c r="F197" s="23"/>
      <c r="G197" s="125" t="s">
        <v>623</v>
      </c>
      <c r="H197" s="54">
        <v>3391.86</v>
      </c>
      <c r="I197" s="54">
        <v>0</v>
      </c>
      <c r="J197" s="54">
        <v>0</v>
      </c>
      <c r="K197" s="54">
        <v>3391.86</v>
      </c>
      <c r="L197" s="126"/>
    </row>
    <row r="198" spans="1:12" x14ac:dyDescent="0.3">
      <c r="A198" s="124" t="s">
        <v>630</v>
      </c>
      <c r="B198" s="22" t="s">
        <v>341</v>
      </c>
      <c r="C198" s="23"/>
      <c r="D198" s="23"/>
      <c r="E198" s="23"/>
      <c r="F198" s="23"/>
      <c r="G198" s="125" t="s">
        <v>584</v>
      </c>
      <c r="H198" s="54">
        <v>2020364.66</v>
      </c>
      <c r="I198" s="54">
        <v>282384.18</v>
      </c>
      <c r="J198" s="54">
        <v>0</v>
      </c>
      <c r="K198" s="54">
        <v>2302748.84</v>
      </c>
      <c r="L198" s="126"/>
    </row>
    <row r="199" spans="1:12" x14ac:dyDescent="0.3">
      <c r="A199" s="124" t="s">
        <v>631</v>
      </c>
      <c r="B199" s="22" t="s">
        <v>341</v>
      </c>
      <c r="C199" s="23"/>
      <c r="D199" s="23"/>
      <c r="E199" s="23"/>
      <c r="F199" s="23"/>
      <c r="G199" s="125" t="s">
        <v>586</v>
      </c>
      <c r="H199" s="54">
        <v>732745.73</v>
      </c>
      <c r="I199" s="54">
        <v>113645.1</v>
      </c>
      <c r="J199" s="54">
        <v>0</v>
      </c>
      <c r="K199" s="54">
        <v>846390.83</v>
      </c>
      <c r="L199" s="126"/>
    </row>
    <row r="200" spans="1:12" x14ac:dyDescent="0.3">
      <c r="A200" s="124" t="s">
        <v>632</v>
      </c>
      <c r="B200" s="22" t="s">
        <v>341</v>
      </c>
      <c r="C200" s="23"/>
      <c r="D200" s="23"/>
      <c r="E200" s="23"/>
      <c r="F200" s="23"/>
      <c r="G200" s="125" t="s">
        <v>588</v>
      </c>
      <c r="H200" s="54">
        <v>76108.100000000006</v>
      </c>
      <c r="I200" s="54">
        <v>10440.17</v>
      </c>
      <c r="J200" s="54">
        <v>0</v>
      </c>
      <c r="K200" s="54">
        <v>86548.27</v>
      </c>
      <c r="L200" s="126"/>
    </row>
    <row r="201" spans="1:12" x14ac:dyDescent="0.3">
      <c r="A201" s="124" t="s">
        <v>633</v>
      </c>
      <c r="B201" s="22" t="s">
        <v>341</v>
      </c>
      <c r="C201" s="23"/>
      <c r="D201" s="23"/>
      <c r="E201" s="23"/>
      <c r="F201" s="23"/>
      <c r="G201" s="125" t="s">
        <v>616</v>
      </c>
      <c r="H201" s="54">
        <v>1139006.79</v>
      </c>
      <c r="I201" s="54">
        <v>166801.91</v>
      </c>
      <c r="J201" s="54">
        <v>44153.440000000002</v>
      </c>
      <c r="K201" s="54">
        <v>1261655.26</v>
      </c>
      <c r="L201" s="126"/>
    </row>
    <row r="202" spans="1:12" x14ac:dyDescent="0.3">
      <c r="A202" s="124" t="s">
        <v>634</v>
      </c>
      <c r="B202" s="22" t="s">
        <v>341</v>
      </c>
      <c r="C202" s="23"/>
      <c r="D202" s="23"/>
      <c r="E202" s="23"/>
      <c r="F202" s="23"/>
      <c r="G202" s="125" t="s">
        <v>590</v>
      </c>
      <c r="H202" s="54">
        <v>24892.37</v>
      </c>
      <c r="I202" s="54">
        <v>2664.75</v>
      </c>
      <c r="J202" s="54">
        <v>1.0900000000000001</v>
      </c>
      <c r="K202" s="54">
        <v>27556.03</v>
      </c>
      <c r="L202" s="126"/>
    </row>
    <row r="203" spans="1:12" x14ac:dyDescent="0.3">
      <c r="A203" s="124" t="s">
        <v>635</v>
      </c>
      <c r="B203" s="22" t="s">
        <v>341</v>
      </c>
      <c r="C203" s="23"/>
      <c r="D203" s="23"/>
      <c r="E203" s="23"/>
      <c r="F203" s="23"/>
      <c r="G203" s="125" t="s">
        <v>592</v>
      </c>
      <c r="H203" s="54">
        <v>1303206.42</v>
      </c>
      <c r="I203" s="54">
        <v>153270.5</v>
      </c>
      <c r="J203" s="54">
        <v>682</v>
      </c>
      <c r="K203" s="54">
        <v>1455794.92</v>
      </c>
      <c r="L203" s="126"/>
    </row>
    <row r="204" spans="1:12" x14ac:dyDescent="0.3">
      <c r="A204" s="124" t="s">
        <v>636</v>
      </c>
      <c r="B204" s="22" t="s">
        <v>341</v>
      </c>
      <c r="C204" s="23"/>
      <c r="D204" s="23"/>
      <c r="E204" s="23"/>
      <c r="F204" s="23"/>
      <c r="G204" s="125" t="s">
        <v>620</v>
      </c>
      <c r="H204" s="54">
        <v>100831.67</v>
      </c>
      <c r="I204" s="54">
        <v>43790.76</v>
      </c>
      <c r="J204" s="54">
        <v>19930.310000000001</v>
      </c>
      <c r="K204" s="54">
        <v>124692.12</v>
      </c>
      <c r="L204" s="126"/>
    </row>
    <row r="205" spans="1:12" x14ac:dyDescent="0.3">
      <c r="A205" s="124" t="s">
        <v>637</v>
      </c>
      <c r="B205" s="22" t="s">
        <v>341</v>
      </c>
      <c r="C205" s="23"/>
      <c r="D205" s="23"/>
      <c r="E205" s="23"/>
      <c r="F205" s="23"/>
      <c r="G205" s="125" t="s">
        <v>594</v>
      </c>
      <c r="H205" s="54">
        <v>8160</v>
      </c>
      <c r="I205" s="54">
        <v>1096</v>
      </c>
      <c r="J205" s="54">
        <v>0</v>
      </c>
      <c r="K205" s="54">
        <v>9256</v>
      </c>
      <c r="L205" s="126"/>
    </row>
    <row r="206" spans="1:12" x14ac:dyDescent="0.3">
      <c r="A206" s="127" t="s">
        <v>341</v>
      </c>
      <c r="B206" s="22" t="s">
        <v>341</v>
      </c>
      <c r="C206" s="23"/>
      <c r="D206" s="23"/>
      <c r="E206" s="23"/>
      <c r="F206" s="23"/>
      <c r="G206" s="128" t="s">
        <v>341</v>
      </c>
      <c r="H206" s="53"/>
      <c r="I206" s="53"/>
      <c r="J206" s="53"/>
      <c r="K206" s="53"/>
      <c r="L206" s="129"/>
    </row>
    <row r="207" spans="1:12" x14ac:dyDescent="0.3">
      <c r="A207" s="121" t="s">
        <v>638</v>
      </c>
      <c r="B207" s="22" t="s">
        <v>341</v>
      </c>
      <c r="C207" s="23"/>
      <c r="D207" s="23"/>
      <c r="E207" s="122" t="s">
        <v>639</v>
      </c>
      <c r="F207" s="63"/>
      <c r="G207" s="63"/>
      <c r="H207" s="52">
        <v>197849.88</v>
      </c>
      <c r="I207" s="52">
        <v>36943.449999999997</v>
      </c>
      <c r="J207" s="52">
        <v>17388.330000000002</v>
      </c>
      <c r="K207" s="52">
        <v>217405</v>
      </c>
      <c r="L207" s="123"/>
    </row>
    <row r="208" spans="1:12" x14ac:dyDescent="0.3">
      <c r="A208" s="121" t="s">
        <v>640</v>
      </c>
      <c r="B208" s="22" t="s">
        <v>341</v>
      </c>
      <c r="C208" s="23"/>
      <c r="D208" s="23"/>
      <c r="E208" s="23"/>
      <c r="F208" s="122" t="s">
        <v>596</v>
      </c>
      <c r="G208" s="63"/>
      <c r="H208" s="52">
        <v>197849.88</v>
      </c>
      <c r="I208" s="52">
        <v>36943.449999999997</v>
      </c>
      <c r="J208" s="52">
        <v>17388.330000000002</v>
      </c>
      <c r="K208" s="52">
        <v>217405</v>
      </c>
      <c r="L208" s="131">
        <f>I208-J208</f>
        <v>19555.119999999995</v>
      </c>
    </row>
    <row r="209" spans="1:12" x14ac:dyDescent="0.3">
      <c r="A209" s="124" t="s">
        <v>641</v>
      </c>
      <c r="B209" s="22" t="s">
        <v>341</v>
      </c>
      <c r="C209" s="23"/>
      <c r="D209" s="23"/>
      <c r="E209" s="23"/>
      <c r="F209" s="23"/>
      <c r="G209" s="125" t="s">
        <v>578</v>
      </c>
      <c r="H209" s="54">
        <v>76789.72</v>
      </c>
      <c r="I209" s="54">
        <v>8222.7199999999993</v>
      </c>
      <c r="J209" s="54">
        <v>0</v>
      </c>
      <c r="K209" s="54">
        <v>85012.44</v>
      </c>
      <c r="L209" s="126"/>
    </row>
    <row r="210" spans="1:12" x14ac:dyDescent="0.3">
      <c r="A210" s="124" t="s">
        <v>642</v>
      </c>
      <c r="B210" s="22" t="s">
        <v>341</v>
      </c>
      <c r="C210" s="23"/>
      <c r="D210" s="23"/>
      <c r="E210" s="23"/>
      <c r="F210" s="23"/>
      <c r="G210" s="125" t="s">
        <v>580</v>
      </c>
      <c r="H210" s="54">
        <v>8538.98</v>
      </c>
      <c r="I210" s="54">
        <v>14298.66</v>
      </c>
      <c r="J210" s="54">
        <v>10786.92</v>
      </c>
      <c r="K210" s="54">
        <v>12050.72</v>
      </c>
      <c r="L210" s="126"/>
    </row>
    <row r="211" spans="1:12" x14ac:dyDescent="0.3">
      <c r="A211" s="124" t="s">
        <v>643</v>
      </c>
      <c r="B211" s="22" t="s">
        <v>341</v>
      </c>
      <c r="C211" s="23"/>
      <c r="D211" s="23"/>
      <c r="E211" s="23"/>
      <c r="F211" s="23"/>
      <c r="G211" s="125" t="s">
        <v>582</v>
      </c>
      <c r="H211" s="54">
        <v>9901.7000000000007</v>
      </c>
      <c r="I211" s="54">
        <v>4753.91</v>
      </c>
      <c r="J211" s="54">
        <v>6020.46</v>
      </c>
      <c r="K211" s="54">
        <v>8635.15</v>
      </c>
      <c r="L211" s="126"/>
    </row>
    <row r="212" spans="1:12" x14ac:dyDescent="0.3">
      <c r="A212" s="124" t="s">
        <v>644</v>
      </c>
      <c r="B212" s="22" t="s">
        <v>341</v>
      </c>
      <c r="C212" s="23"/>
      <c r="D212" s="23"/>
      <c r="E212" s="23"/>
      <c r="F212" s="23"/>
      <c r="G212" s="125" t="s">
        <v>611</v>
      </c>
      <c r="H212" s="54">
        <v>11059.43</v>
      </c>
      <c r="I212" s="54">
        <v>0</v>
      </c>
      <c r="J212" s="54">
        <v>0</v>
      </c>
      <c r="K212" s="54">
        <v>11059.43</v>
      </c>
      <c r="L212" s="126"/>
    </row>
    <row r="213" spans="1:12" x14ac:dyDescent="0.3">
      <c r="A213" s="124" t="s">
        <v>646</v>
      </c>
      <c r="B213" s="22" t="s">
        <v>341</v>
      </c>
      <c r="C213" s="23"/>
      <c r="D213" s="23"/>
      <c r="E213" s="23"/>
      <c r="F213" s="23"/>
      <c r="G213" s="125" t="s">
        <v>584</v>
      </c>
      <c r="H213" s="54">
        <v>21156.84</v>
      </c>
      <c r="I213" s="54">
        <v>2267.7199999999998</v>
      </c>
      <c r="J213" s="54">
        <v>0</v>
      </c>
      <c r="K213" s="54">
        <v>23424.560000000001</v>
      </c>
      <c r="L213" s="126"/>
    </row>
    <row r="214" spans="1:12" x14ac:dyDescent="0.3">
      <c r="A214" s="124" t="s">
        <v>647</v>
      </c>
      <c r="B214" s="22" t="s">
        <v>341</v>
      </c>
      <c r="C214" s="23"/>
      <c r="D214" s="23"/>
      <c r="E214" s="23"/>
      <c r="F214" s="23"/>
      <c r="G214" s="125" t="s">
        <v>586</v>
      </c>
      <c r="H214" s="54">
        <v>12080.33</v>
      </c>
      <c r="I214" s="54">
        <v>946.71</v>
      </c>
      <c r="J214" s="54">
        <v>0</v>
      </c>
      <c r="K214" s="54">
        <v>13027.04</v>
      </c>
      <c r="L214" s="126"/>
    </row>
    <row r="215" spans="1:12" x14ac:dyDescent="0.3">
      <c r="A215" s="124" t="s">
        <v>648</v>
      </c>
      <c r="B215" s="22" t="s">
        <v>341</v>
      </c>
      <c r="C215" s="23"/>
      <c r="D215" s="23"/>
      <c r="E215" s="23"/>
      <c r="F215" s="23"/>
      <c r="G215" s="125" t="s">
        <v>588</v>
      </c>
      <c r="H215" s="54">
        <v>766.81</v>
      </c>
      <c r="I215" s="54">
        <v>82.21</v>
      </c>
      <c r="J215" s="54">
        <v>0</v>
      </c>
      <c r="K215" s="54">
        <v>849.02</v>
      </c>
      <c r="L215" s="126"/>
    </row>
    <row r="216" spans="1:12" x14ac:dyDescent="0.3">
      <c r="A216" s="124" t="s">
        <v>649</v>
      </c>
      <c r="B216" s="22" t="s">
        <v>341</v>
      </c>
      <c r="C216" s="23"/>
      <c r="D216" s="23"/>
      <c r="E216" s="23"/>
      <c r="F216" s="23"/>
      <c r="G216" s="125" t="s">
        <v>616</v>
      </c>
      <c r="H216" s="54">
        <v>18402.580000000002</v>
      </c>
      <c r="I216" s="54">
        <v>2124.36</v>
      </c>
      <c r="J216" s="54">
        <v>468.45</v>
      </c>
      <c r="K216" s="54">
        <v>20058.490000000002</v>
      </c>
      <c r="L216" s="126"/>
    </row>
    <row r="217" spans="1:12" x14ac:dyDescent="0.3">
      <c r="A217" s="124" t="s">
        <v>650</v>
      </c>
      <c r="B217" s="22" t="s">
        <v>341</v>
      </c>
      <c r="C217" s="23"/>
      <c r="D217" s="23"/>
      <c r="E217" s="23"/>
      <c r="F217" s="23"/>
      <c r="G217" s="125" t="s">
        <v>590</v>
      </c>
      <c r="H217" s="54">
        <v>1064.26</v>
      </c>
      <c r="I217" s="54">
        <v>102.46</v>
      </c>
      <c r="J217" s="54">
        <v>0</v>
      </c>
      <c r="K217" s="54">
        <v>1166.72</v>
      </c>
      <c r="L217" s="126"/>
    </row>
    <row r="218" spans="1:12" x14ac:dyDescent="0.3">
      <c r="A218" s="124" t="s">
        <v>651</v>
      </c>
      <c r="B218" s="22" t="s">
        <v>341</v>
      </c>
      <c r="C218" s="23"/>
      <c r="D218" s="23"/>
      <c r="E218" s="23"/>
      <c r="F218" s="23"/>
      <c r="G218" s="125" t="s">
        <v>592</v>
      </c>
      <c r="H218" s="54">
        <v>31743.84</v>
      </c>
      <c r="I218" s="54">
        <v>3300</v>
      </c>
      <c r="J218" s="54">
        <v>0</v>
      </c>
      <c r="K218" s="54">
        <v>35043.839999999997</v>
      </c>
      <c r="L218" s="126"/>
    </row>
    <row r="219" spans="1:12" x14ac:dyDescent="0.3">
      <c r="A219" s="124" t="s">
        <v>652</v>
      </c>
      <c r="B219" s="22" t="s">
        <v>341</v>
      </c>
      <c r="C219" s="23"/>
      <c r="D219" s="23"/>
      <c r="E219" s="23"/>
      <c r="F219" s="23"/>
      <c r="G219" s="125" t="s">
        <v>620</v>
      </c>
      <c r="H219" s="54">
        <v>6345.39</v>
      </c>
      <c r="I219" s="54">
        <v>844.7</v>
      </c>
      <c r="J219" s="54">
        <v>112.5</v>
      </c>
      <c r="K219" s="54">
        <v>7077.59</v>
      </c>
      <c r="L219" s="126"/>
    </row>
    <row r="220" spans="1:12" x14ac:dyDescent="0.3">
      <c r="A220" s="127" t="s">
        <v>341</v>
      </c>
      <c r="B220" s="22" t="s">
        <v>341</v>
      </c>
      <c r="C220" s="23"/>
      <c r="D220" s="23"/>
      <c r="E220" s="23"/>
      <c r="F220" s="23"/>
      <c r="G220" s="128" t="s">
        <v>341</v>
      </c>
      <c r="H220" s="53"/>
      <c r="I220" s="53"/>
      <c r="J220" s="53"/>
      <c r="K220" s="53"/>
      <c r="L220" s="129"/>
    </row>
    <row r="221" spans="1:12" x14ac:dyDescent="0.3">
      <c r="A221" s="121" t="s">
        <v>653</v>
      </c>
      <c r="B221" s="22" t="s">
        <v>341</v>
      </c>
      <c r="C221" s="23"/>
      <c r="D221" s="122" t="s">
        <v>654</v>
      </c>
      <c r="E221" s="63"/>
      <c r="F221" s="63"/>
      <c r="G221" s="63"/>
      <c r="H221" s="52">
        <v>3036284.67</v>
      </c>
      <c r="I221" s="52">
        <v>422455.34</v>
      </c>
      <c r="J221" s="52">
        <v>0.04</v>
      </c>
      <c r="K221" s="52">
        <v>3458739.97</v>
      </c>
      <c r="L221" s="131">
        <f>I221-J221</f>
        <v>422455.30000000005</v>
      </c>
    </row>
    <row r="222" spans="1:12" x14ac:dyDescent="0.3">
      <c r="A222" s="121" t="s">
        <v>655</v>
      </c>
      <c r="B222" s="22" t="s">
        <v>341</v>
      </c>
      <c r="C222" s="23"/>
      <c r="D222" s="23"/>
      <c r="E222" s="122" t="s">
        <v>654</v>
      </c>
      <c r="F222" s="63"/>
      <c r="G222" s="63"/>
      <c r="H222" s="52">
        <v>3036284.67</v>
      </c>
      <c r="I222" s="52">
        <v>422455.34</v>
      </c>
      <c r="J222" s="52">
        <v>0.04</v>
      </c>
      <c r="K222" s="52">
        <v>3458739.97</v>
      </c>
      <c r="L222" s="123"/>
    </row>
    <row r="223" spans="1:12" x14ac:dyDescent="0.3">
      <c r="A223" s="121" t="s">
        <v>656</v>
      </c>
      <c r="B223" s="22" t="s">
        <v>341</v>
      </c>
      <c r="C223" s="23"/>
      <c r="D223" s="23"/>
      <c r="E223" s="23"/>
      <c r="F223" s="122" t="s">
        <v>654</v>
      </c>
      <c r="G223" s="63"/>
      <c r="H223" s="52">
        <v>3036284.67</v>
      </c>
      <c r="I223" s="52">
        <v>422455.34</v>
      </c>
      <c r="J223" s="52">
        <v>0.04</v>
      </c>
      <c r="K223" s="52">
        <v>3458739.97</v>
      </c>
      <c r="L223" s="123"/>
    </row>
    <row r="224" spans="1:12" x14ac:dyDescent="0.3">
      <c r="A224" s="124" t="s">
        <v>657</v>
      </c>
      <c r="B224" s="22" t="s">
        <v>341</v>
      </c>
      <c r="C224" s="23"/>
      <c r="D224" s="23"/>
      <c r="E224" s="23"/>
      <c r="F224" s="23"/>
      <c r="G224" s="125" t="s">
        <v>658</v>
      </c>
      <c r="H224" s="54">
        <v>81389.31</v>
      </c>
      <c r="I224" s="54">
        <v>20378.22</v>
      </c>
      <c r="J224" s="54">
        <v>0</v>
      </c>
      <c r="K224" s="54">
        <v>101767.53</v>
      </c>
      <c r="L224" s="131">
        <f t="shared" ref="L224:L232" si="0">I224-J224</f>
        <v>20378.22</v>
      </c>
    </row>
    <row r="225" spans="1:12" x14ac:dyDescent="0.3">
      <c r="A225" s="124" t="s">
        <v>659</v>
      </c>
      <c r="B225" s="22" t="s">
        <v>341</v>
      </c>
      <c r="C225" s="23"/>
      <c r="D225" s="23"/>
      <c r="E225" s="23"/>
      <c r="F225" s="23"/>
      <c r="G225" s="125" t="s">
        <v>660</v>
      </c>
      <c r="H225" s="54">
        <v>39910.5</v>
      </c>
      <c r="I225" s="54">
        <v>6100.5</v>
      </c>
      <c r="J225" s="54">
        <v>0</v>
      </c>
      <c r="K225" s="54">
        <v>46011</v>
      </c>
      <c r="L225" s="131">
        <f t="shared" si="0"/>
        <v>6100.5</v>
      </c>
    </row>
    <row r="226" spans="1:12" x14ac:dyDescent="0.3">
      <c r="A226" s="124" t="s">
        <v>661</v>
      </c>
      <c r="B226" s="22" t="s">
        <v>341</v>
      </c>
      <c r="C226" s="23"/>
      <c r="D226" s="23"/>
      <c r="E226" s="23"/>
      <c r="F226" s="23"/>
      <c r="G226" s="125" t="s">
        <v>662</v>
      </c>
      <c r="H226" s="54">
        <v>76309.91</v>
      </c>
      <c r="I226" s="54">
        <v>17809.95</v>
      </c>
      <c r="J226" s="54">
        <v>0.02</v>
      </c>
      <c r="K226" s="54">
        <v>94119.84</v>
      </c>
      <c r="L226" s="131">
        <f t="shared" si="0"/>
        <v>17809.93</v>
      </c>
    </row>
    <row r="227" spans="1:12" x14ac:dyDescent="0.3">
      <c r="A227" s="124" t="s">
        <v>663</v>
      </c>
      <c r="B227" s="22" t="s">
        <v>341</v>
      </c>
      <c r="C227" s="23"/>
      <c r="D227" s="23"/>
      <c r="E227" s="23"/>
      <c r="F227" s="23"/>
      <c r="G227" s="125" t="s">
        <v>664</v>
      </c>
      <c r="H227" s="54">
        <v>29172.99</v>
      </c>
      <c r="I227" s="54">
        <v>3380.02</v>
      </c>
      <c r="J227" s="54">
        <v>0</v>
      </c>
      <c r="K227" s="54">
        <v>32553.01</v>
      </c>
      <c r="L227" s="131">
        <f t="shared" si="0"/>
        <v>3380.02</v>
      </c>
    </row>
    <row r="228" spans="1:12" x14ac:dyDescent="0.3">
      <c r="A228" s="124" t="s">
        <v>665</v>
      </c>
      <c r="B228" s="22" t="s">
        <v>341</v>
      </c>
      <c r="C228" s="23"/>
      <c r="D228" s="23"/>
      <c r="E228" s="23"/>
      <c r="F228" s="23"/>
      <c r="G228" s="125" t="s">
        <v>666</v>
      </c>
      <c r="H228" s="54">
        <v>969856.74</v>
      </c>
      <c r="I228" s="54">
        <v>152756.95000000001</v>
      </c>
      <c r="J228" s="54">
        <v>0</v>
      </c>
      <c r="K228" s="54">
        <v>1122613.69</v>
      </c>
      <c r="L228" s="131">
        <f t="shared" si="0"/>
        <v>152756.95000000001</v>
      </c>
    </row>
    <row r="229" spans="1:12" x14ac:dyDescent="0.3">
      <c r="A229" s="124" t="s">
        <v>667</v>
      </c>
      <c r="B229" s="22" t="s">
        <v>341</v>
      </c>
      <c r="C229" s="23"/>
      <c r="D229" s="23"/>
      <c r="E229" s="23"/>
      <c r="F229" s="23"/>
      <c r="G229" s="125" t="s">
        <v>668</v>
      </c>
      <c r="H229" s="54">
        <v>65668.42</v>
      </c>
      <c r="I229" s="54">
        <v>11148.35</v>
      </c>
      <c r="J229" s="54">
        <v>0</v>
      </c>
      <c r="K229" s="54">
        <v>76816.77</v>
      </c>
      <c r="L229" s="131">
        <f t="shared" si="0"/>
        <v>11148.35</v>
      </c>
    </row>
    <row r="230" spans="1:12" x14ac:dyDescent="0.3">
      <c r="A230" s="124" t="s">
        <v>669</v>
      </c>
      <c r="B230" s="22" t="s">
        <v>341</v>
      </c>
      <c r="C230" s="23"/>
      <c r="D230" s="23"/>
      <c r="E230" s="23"/>
      <c r="F230" s="23"/>
      <c r="G230" s="125" t="s">
        <v>670</v>
      </c>
      <c r="H230" s="54">
        <v>1605669</v>
      </c>
      <c r="I230" s="54">
        <v>186758.22</v>
      </c>
      <c r="J230" s="54">
        <v>0</v>
      </c>
      <c r="K230" s="54">
        <v>1792427.22</v>
      </c>
      <c r="L230" s="131">
        <f t="shared" si="0"/>
        <v>186758.22</v>
      </c>
    </row>
    <row r="231" spans="1:12" x14ac:dyDescent="0.3">
      <c r="A231" s="124" t="s">
        <v>671</v>
      </c>
      <c r="B231" s="22" t="s">
        <v>341</v>
      </c>
      <c r="C231" s="23"/>
      <c r="D231" s="23"/>
      <c r="E231" s="23"/>
      <c r="F231" s="23"/>
      <c r="G231" s="125" t="s">
        <v>672</v>
      </c>
      <c r="H231" s="54">
        <v>35803</v>
      </c>
      <c r="I231" s="54">
        <v>4141.58</v>
      </c>
      <c r="J231" s="54">
        <v>0</v>
      </c>
      <c r="K231" s="54">
        <v>39944.58</v>
      </c>
      <c r="L231" s="131">
        <f t="shared" si="0"/>
        <v>4141.58</v>
      </c>
    </row>
    <row r="232" spans="1:12" x14ac:dyDescent="0.3">
      <c r="A232" s="124" t="s">
        <v>673</v>
      </c>
      <c r="B232" s="22" t="s">
        <v>341</v>
      </c>
      <c r="C232" s="23"/>
      <c r="D232" s="23"/>
      <c r="E232" s="23"/>
      <c r="F232" s="23"/>
      <c r="G232" s="125" t="s">
        <v>674</v>
      </c>
      <c r="H232" s="54">
        <v>132504.79999999999</v>
      </c>
      <c r="I232" s="54">
        <v>19981.55</v>
      </c>
      <c r="J232" s="54">
        <v>0.02</v>
      </c>
      <c r="K232" s="54">
        <v>152486.32999999999</v>
      </c>
      <c r="L232" s="131">
        <f t="shared" si="0"/>
        <v>19981.53</v>
      </c>
    </row>
    <row r="233" spans="1:12" x14ac:dyDescent="0.3">
      <c r="A233" s="127" t="s">
        <v>341</v>
      </c>
      <c r="B233" s="22" t="s">
        <v>341</v>
      </c>
      <c r="C233" s="23"/>
      <c r="D233" s="23"/>
      <c r="E233" s="23"/>
      <c r="F233" s="23"/>
      <c r="G233" s="128" t="s">
        <v>341</v>
      </c>
      <c r="H233" s="53"/>
      <c r="I233" s="53"/>
      <c r="J233" s="53"/>
      <c r="K233" s="53"/>
      <c r="L233" s="129"/>
    </row>
    <row r="234" spans="1:12" x14ac:dyDescent="0.3">
      <c r="A234" s="121" t="s">
        <v>675</v>
      </c>
      <c r="B234" s="21" t="s">
        <v>341</v>
      </c>
      <c r="C234" s="122" t="s">
        <v>676</v>
      </c>
      <c r="D234" s="63"/>
      <c r="E234" s="63"/>
      <c r="F234" s="63"/>
      <c r="G234" s="63"/>
      <c r="H234" s="52">
        <v>1047700.32</v>
      </c>
      <c r="I234" s="52">
        <v>177174.48</v>
      </c>
      <c r="J234" s="52">
        <v>0.03</v>
      </c>
      <c r="K234" s="52">
        <v>1224874.77</v>
      </c>
      <c r="L234" s="131">
        <f>I234-J234</f>
        <v>177174.45</v>
      </c>
    </row>
    <row r="235" spans="1:12" x14ac:dyDescent="0.3">
      <c r="A235" s="121" t="s">
        <v>677</v>
      </c>
      <c r="B235" s="22" t="s">
        <v>341</v>
      </c>
      <c r="C235" s="23"/>
      <c r="D235" s="122" t="s">
        <v>676</v>
      </c>
      <c r="E235" s="63"/>
      <c r="F235" s="63"/>
      <c r="G235" s="63"/>
      <c r="H235" s="52">
        <v>1047700.32</v>
      </c>
      <c r="I235" s="52">
        <v>177174.48</v>
      </c>
      <c r="J235" s="52">
        <v>0.03</v>
      </c>
      <c r="K235" s="52">
        <v>1224874.77</v>
      </c>
      <c r="L235" s="123"/>
    </row>
    <row r="236" spans="1:12" x14ac:dyDescent="0.3">
      <c r="A236" s="121" t="s">
        <v>678</v>
      </c>
      <c r="B236" s="22" t="s">
        <v>341</v>
      </c>
      <c r="C236" s="23"/>
      <c r="D236" s="23"/>
      <c r="E236" s="122" t="s">
        <v>676</v>
      </c>
      <c r="F236" s="63"/>
      <c r="G236" s="63"/>
      <c r="H236" s="52">
        <v>1047700.32</v>
      </c>
      <c r="I236" s="52">
        <v>177174.48</v>
      </c>
      <c r="J236" s="52">
        <v>0.03</v>
      </c>
      <c r="K236" s="52">
        <v>1224874.77</v>
      </c>
      <c r="L236" s="123"/>
    </row>
    <row r="237" spans="1:12" x14ac:dyDescent="0.3">
      <c r="A237" s="121" t="s">
        <v>679</v>
      </c>
      <c r="B237" s="22" t="s">
        <v>341</v>
      </c>
      <c r="C237" s="23"/>
      <c r="D237" s="23"/>
      <c r="E237" s="23"/>
      <c r="F237" s="122" t="s">
        <v>680</v>
      </c>
      <c r="G237" s="63"/>
      <c r="H237" s="52">
        <v>119831.77</v>
      </c>
      <c r="I237" s="52">
        <v>17247.47</v>
      </c>
      <c r="J237" s="52">
        <v>0.03</v>
      </c>
      <c r="K237" s="52">
        <v>137079.21</v>
      </c>
      <c r="L237" s="131">
        <f>I237-J237</f>
        <v>17247.440000000002</v>
      </c>
    </row>
    <row r="238" spans="1:12" x14ac:dyDescent="0.3">
      <c r="A238" s="124" t="s">
        <v>681</v>
      </c>
      <c r="B238" s="22" t="s">
        <v>341</v>
      </c>
      <c r="C238" s="23"/>
      <c r="D238" s="23"/>
      <c r="E238" s="23"/>
      <c r="F238" s="23"/>
      <c r="G238" s="125" t="s">
        <v>682</v>
      </c>
      <c r="H238" s="54">
        <v>119831.77</v>
      </c>
      <c r="I238" s="54">
        <v>17247.47</v>
      </c>
      <c r="J238" s="54">
        <v>0.03</v>
      </c>
      <c r="K238" s="54">
        <v>137079.21</v>
      </c>
      <c r="L238" s="126"/>
    </row>
    <row r="239" spans="1:12" x14ac:dyDescent="0.3">
      <c r="A239" s="127" t="s">
        <v>341</v>
      </c>
      <c r="B239" s="22" t="s">
        <v>341</v>
      </c>
      <c r="C239" s="23"/>
      <c r="D239" s="23"/>
      <c r="E239" s="23"/>
      <c r="F239" s="23"/>
      <c r="G239" s="128" t="s">
        <v>341</v>
      </c>
      <c r="H239" s="53"/>
      <c r="I239" s="53"/>
      <c r="J239" s="53"/>
      <c r="K239" s="53"/>
      <c r="L239" s="129"/>
    </row>
    <row r="240" spans="1:12" x14ac:dyDescent="0.3">
      <c r="A240" s="121" t="s">
        <v>683</v>
      </c>
      <c r="B240" s="22" t="s">
        <v>341</v>
      </c>
      <c r="C240" s="23"/>
      <c r="D240" s="23"/>
      <c r="E240" s="23"/>
      <c r="F240" s="122" t="s">
        <v>684</v>
      </c>
      <c r="G240" s="63"/>
      <c r="H240" s="52">
        <v>527858.32999999996</v>
      </c>
      <c r="I240" s="52">
        <v>90966.21</v>
      </c>
      <c r="J240" s="52">
        <v>0</v>
      </c>
      <c r="K240" s="52">
        <v>618824.54</v>
      </c>
      <c r="L240" s="131">
        <f>I240-J240</f>
        <v>90966.21</v>
      </c>
    </row>
    <row r="241" spans="1:12" x14ac:dyDescent="0.3">
      <c r="A241" s="124" t="s">
        <v>685</v>
      </c>
      <c r="B241" s="22" t="s">
        <v>341</v>
      </c>
      <c r="C241" s="23"/>
      <c r="D241" s="23"/>
      <c r="E241" s="23"/>
      <c r="F241" s="23"/>
      <c r="G241" s="125" t="s">
        <v>686</v>
      </c>
      <c r="H241" s="54">
        <v>199993.82</v>
      </c>
      <c r="I241" s="54">
        <v>27147.360000000001</v>
      </c>
      <c r="J241" s="54">
        <v>0</v>
      </c>
      <c r="K241" s="54">
        <v>227141.18</v>
      </c>
      <c r="L241" s="131">
        <f>I241-J241</f>
        <v>27147.360000000001</v>
      </c>
    </row>
    <row r="242" spans="1:12" x14ac:dyDescent="0.3">
      <c r="A242" s="124" t="s">
        <v>687</v>
      </c>
      <c r="B242" s="22" t="s">
        <v>341</v>
      </c>
      <c r="C242" s="23"/>
      <c r="D242" s="23"/>
      <c r="E242" s="23"/>
      <c r="F242" s="23"/>
      <c r="G242" s="125" t="s">
        <v>688</v>
      </c>
      <c r="H242" s="54">
        <v>196861.44</v>
      </c>
      <c r="I242" s="54">
        <v>49751.08</v>
      </c>
      <c r="J242" s="54">
        <v>0</v>
      </c>
      <c r="K242" s="54">
        <v>246612.52</v>
      </c>
      <c r="L242" s="131">
        <f>I242-J242</f>
        <v>49751.08</v>
      </c>
    </row>
    <row r="243" spans="1:12" x14ac:dyDescent="0.3">
      <c r="A243" s="124" t="s">
        <v>689</v>
      </c>
      <c r="B243" s="22" t="s">
        <v>341</v>
      </c>
      <c r="C243" s="23"/>
      <c r="D243" s="23"/>
      <c r="E243" s="23"/>
      <c r="F243" s="23"/>
      <c r="G243" s="125" t="s">
        <v>690</v>
      </c>
      <c r="H243" s="54">
        <v>67033.929999999993</v>
      </c>
      <c r="I243" s="54">
        <v>6977.41</v>
      </c>
      <c r="J243" s="54">
        <v>0</v>
      </c>
      <c r="K243" s="54">
        <v>74011.34</v>
      </c>
      <c r="L243" s="131">
        <f>I243-J243</f>
        <v>6977.41</v>
      </c>
    </row>
    <row r="244" spans="1:12" x14ac:dyDescent="0.3">
      <c r="A244" s="124" t="s">
        <v>691</v>
      </c>
      <c r="B244" s="22" t="s">
        <v>341</v>
      </c>
      <c r="C244" s="23"/>
      <c r="D244" s="23"/>
      <c r="E244" s="23"/>
      <c r="F244" s="23"/>
      <c r="G244" s="125" t="s">
        <v>692</v>
      </c>
      <c r="H244" s="54">
        <v>63969.14</v>
      </c>
      <c r="I244" s="54">
        <v>7090.36</v>
      </c>
      <c r="J244" s="54">
        <v>0</v>
      </c>
      <c r="K244" s="54">
        <v>71059.5</v>
      </c>
      <c r="L244" s="131">
        <f>I244-J244</f>
        <v>7090.36</v>
      </c>
    </row>
    <row r="245" spans="1:12" x14ac:dyDescent="0.3">
      <c r="A245" s="127" t="s">
        <v>341</v>
      </c>
      <c r="B245" s="22" t="s">
        <v>341</v>
      </c>
      <c r="C245" s="23"/>
      <c r="D245" s="23"/>
      <c r="E245" s="23"/>
      <c r="F245" s="23"/>
      <c r="G245" s="128" t="s">
        <v>341</v>
      </c>
      <c r="H245" s="53"/>
      <c r="I245" s="53"/>
      <c r="J245" s="53"/>
      <c r="K245" s="53"/>
      <c r="L245" s="129"/>
    </row>
    <row r="246" spans="1:12" x14ac:dyDescent="0.3">
      <c r="A246" s="121" t="s">
        <v>693</v>
      </c>
      <c r="B246" s="22" t="s">
        <v>341</v>
      </c>
      <c r="C246" s="23"/>
      <c r="D246" s="23"/>
      <c r="E246" s="23"/>
      <c r="F246" s="122" t="s">
        <v>694</v>
      </c>
      <c r="G246" s="63"/>
      <c r="H246" s="52">
        <v>13965.2</v>
      </c>
      <c r="I246" s="52">
        <v>0</v>
      </c>
      <c r="J246" s="52">
        <v>0</v>
      </c>
      <c r="K246" s="52">
        <v>13965.2</v>
      </c>
      <c r="L246" s="131">
        <f>I246-J246</f>
        <v>0</v>
      </c>
    </row>
    <row r="247" spans="1:12" x14ac:dyDescent="0.3">
      <c r="A247" s="124" t="s">
        <v>695</v>
      </c>
      <c r="B247" s="22" t="s">
        <v>341</v>
      </c>
      <c r="C247" s="23"/>
      <c r="D247" s="23"/>
      <c r="E247" s="23"/>
      <c r="F247" s="23"/>
      <c r="G247" s="125" t="s">
        <v>696</v>
      </c>
      <c r="H247" s="54">
        <v>1266.2</v>
      </c>
      <c r="I247" s="54">
        <v>0</v>
      </c>
      <c r="J247" s="54">
        <v>0</v>
      </c>
      <c r="K247" s="54">
        <v>1266.2</v>
      </c>
      <c r="L247" s="126"/>
    </row>
    <row r="248" spans="1:12" x14ac:dyDescent="0.3">
      <c r="A248" s="124" t="s">
        <v>697</v>
      </c>
      <c r="B248" s="22" t="s">
        <v>341</v>
      </c>
      <c r="C248" s="23"/>
      <c r="D248" s="23"/>
      <c r="E248" s="23"/>
      <c r="F248" s="23"/>
      <c r="G248" s="125" t="s">
        <v>698</v>
      </c>
      <c r="H248" s="54">
        <v>12699</v>
      </c>
      <c r="I248" s="54">
        <v>0</v>
      </c>
      <c r="J248" s="54">
        <v>0</v>
      </c>
      <c r="K248" s="54">
        <v>12699</v>
      </c>
      <c r="L248" s="126"/>
    </row>
    <row r="249" spans="1:12" x14ac:dyDescent="0.3">
      <c r="A249" s="127" t="s">
        <v>341</v>
      </c>
      <c r="B249" s="22" t="s">
        <v>341</v>
      </c>
      <c r="C249" s="23"/>
      <c r="D249" s="23"/>
      <c r="E249" s="23"/>
      <c r="F249" s="23"/>
      <c r="G249" s="128" t="s">
        <v>341</v>
      </c>
      <c r="H249" s="53"/>
      <c r="I249" s="53"/>
      <c r="J249" s="53"/>
      <c r="K249" s="53"/>
      <c r="L249" s="129"/>
    </row>
    <row r="250" spans="1:12" x14ac:dyDescent="0.3">
      <c r="A250" s="121" t="s">
        <v>699</v>
      </c>
      <c r="B250" s="22" t="s">
        <v>341</v>
      </c>
      <c r="C250" s="23"/>
      <c r="D250" s="23"/>
      <c r="E250" s="23"/>
      <c r="F250" s="122" t="s">
        <v>700</v>
      </c>
      <c r="G250" s="63"/>
      <c r="H250" s="52">
        <v>157059.93</v>
      </c>
      <c r="I250" s="52">
        <v>34120.17</v>
      </c>
      <c r="J250" s="52">
        <v>0</v>
      </c>
      <c r="K250" s="52">
        <v>191180.1</v>
      </c>
      <c r="L250" s="131">
        <f>I250-J250</f>
        <v>34120.17</v>
      </c>
    </row>
    <row r="251" spans="1:12" x14ac:dyDescent="0.3">
      <c r="A251" s="124" t="s">
        <v>701</v>
      </c>
      <c r="B251" s="22" t="s">
        <v>341</v>
      </c>
      <c r="C251" s="23"/>
      <c r="D251" s="23"/>
      <c r="E251" s="23"/>
      <c r="F251" s="23"/>
      <c r="G251" s="125" t="s">
        <v>702</v>
      </c>
      <c r="H251" s="54">
        <v>107316.48</v>
      </c>
      <c r="I251" s="54">
        <v>19204.169999999998</v>
      </c>
      <c r="J251" s="54">
        <v>0</v>
      </c>
      <c r="K251" s="54">
        <v>126520.65</v>
      </c>
      <c r="L251" s="126"/>
    </row>
    <row r="252" spans="1:12" x14ac:dyDescent="0.3">
      <c r="A252" s="124" t="s">
        <v>703</v>
      </c>
      <c r="B252" s="22" t="s">
        <v>341</v>
      </c>
      <c r="C252" s="23"/>
      <c r="D252" s="23"/>
      <c r="E252" s="23"/>
      <c r="F252" s="23"/>
      <c r="G252" s="125" t="s">
        <v>704</v>
      </c>
      <c r="H252" s="54">
        <v>8252.98</v>
      </c>
      <c r="I252" s="54">
        <v>2147.15</v>
      </c>
      <c r="J252" s="54">
        <v>0</v>
      </c>
      <c r="K252" s="54">
        <v>10400.129999999999</v>
      </c>
      <c r="L252" s="126"/>
    </row>
    <row r="253" spans="1:12" x14ac:dyDescent="0.3">
      <c r="A253" s="124" t="s">
        <v>705</v>
      </c>
      <c r="B253" s="22" t="s">
        <v>341</v>
      </c>
      <c r="C253" s="23"/>
      <c r="D253" s="23"/>
      <c r="E253" s="23"/>
      <c r="F253" s="23"/>
      <c r="G253" s="125" t="s">
        <v>706</v>
      </c>
      <c r="H253" s="54">
        <v>20402.62</v>
      </c>
      <c r="I253" s="54">
        <v>6289</v>
      </c>
      <c r="J253" s="54">
        <v>0</v>
      </c>
      <c r="K253" s="54">
        <v>26691.62</v>
      </c>
      <c r="L253" s="126"/>
    </row>
    <row r="254" spans="1:12" x14ac:dyDescent="0.3">
      <c r="A254" s="124" t="s">
        <v>707</v>
      </c>
      <c r="B254" s="22" t="s">
        <v>341</v>
      </c>
      <c r="C254" s="23"/>
      <c r="D254" s="23"/>
      <c r="E254" s="23"/>
      <c r="F254" s="23"/>
      <c r="G254" s="125" t="s">
        <v>708</v>
      </c>
      <c r="H254" s="54">
        <v>409.5</v>
      </c>
      <c r="I254" s="54">
        <v>0</v>
      </c>
      <c r="J254" s="54">
        <v>0</v>
      </c>
      <c r="K254" s="54">
        <v>409.5</v>
      </c>
      <c r="L254" s="126"/>
    </row>
    <row r="255" spans="1:12" x14ac:dyDescent="0.3">
      <c r="A255" s="124" t="s">
        <v>709</v>
      </c>
      <c r="B255" s="22" t="s">
        <v>341</v>
      </c>
      <c r="C255" s="23"/>
      <c r="D255" s="23"/>
      <c r="E255" s="23"/>
      <c r="F255" s="23"/>
      <c r="G255" s="125" t="s">
        <v>710</v>
      </c>
      <c r="H255" s="54">
        <v>12471.87</v>
      </c>
      <c r="I255" s="54">
        <v>6479.85</v>
      </c>
      <c r="J255" s="54">
        <v>0</v>
      </c>
      <c r="K255" s="54">
        <v>18951.72</v>
      </c>
      <c r="L255" s="126"/>
    </row>
    <row r="256" spans="1:12" x14ac:dyDescent="0.3">
      <c r="A256" s="124" t="s">
        <v>711</v>
      </c>
      <c r="B256" s="22" t="s">
        <v>341</v>
      </c>
      <c r="C256" s="23"/>
      <c r="D256" s="23"/>
      <c r="E256" s="23"/>
      <c r="F256" s="23"/>
      <c r="G256" s="125" t="s">
        <v>672</v>
      </c>
      <c r="H256" s="54">
        <v>8206.48</v>
      </c>
      <c r="I256" s="54">
        <v>0</v>
      </c>
      <c r="J256" s="54">
        <v>0</v>
      </c>
      <c r="K256" s="54">
        <v>8206.48</v>
      </c>
      <c r="L256" s="126"/>
    </row>
    <row r="257" spans="1:12" x14ac:dyDescent="0.3">
      <c r="A257" s="127" t="s">
        <v>341</v>
      </c>
      <c r="B257" s="22" t="s">
        <v>341</v>
      </c>
      <c r="C257" s="23"/>
      <c r="D257" s="23"/>
      <c r="E257" s="23"/>
      <c r="F257" s="23"/>
      <c r="G257" s="128" t="s">
        <v>341</v>
      </c>
      <c r="H257" s="53"/>
      <c r="I257" s="53"/>
      <c r="J257" s="53"/>
      <c r="K257" s="53"/>
      <c r="L257" s="129"/>
    </row>
    <row r="258" spans="1:12" x14ac:dyDescent="0.3">
      <c r="A258" s="121" t="s">
        <v>712</v>
      </c>
      <c r="B258" s="22" t="s">
        <v>341</v>
      </c>
      <c r="C258" s="23"/>
      <c r="D258" s="23"/>
      <c r="E258" s="23"/>
      <c r="F258" s="122" t="s">
        <v>713</v>
      </c>
      <c r="G258" s="63"/>
      <c r="H258" s="52">
        <v>81595.11</v>
      </c>
      <c r="I258" s="52">
        <v>17710.91</v>
      </c>
      <c r="J258" s="52">
        <v>0</v>
      </c>
      <c r="K258" s="52">
        <v>99306.02</v>
      </c>
      <c r="L258" s="131">
        <f>I258-J258</f>
        <v>17710.91</v>
      </c>
    </row>
    <row r="259" spans="1:12" x14ac:dyDescent="0.3">
      <c r="A259" s="124" t="s">
        <v>714</v>
      </c>
      <c r="B259" s="22" t="s">
        <v>341</v>
      </c>
      <c r="C259" s="23"/>
      <c r="D259" s="23"/>
      <c r="E259" s="23"/>
      <c r="F259" s="23"/>
      <c r="G259" s="125" t="s">
        <v>531</v>
      </c>
      <c r="H259" s="54">
        <v>10852.08</v>
      </c>
      <c r="I259" s="54">
        <v>778.14</v>
      </c>
      <c r="J259" s="54">
        <v>0</v>
      </c>
      <c r="K259" s="54">
        <v>11630.22</v>
      </c>
      <c r="L259" s="126"/>
    </row>
    <row r="260" spans="1:12" x14ac:dyDescent="0.3">
      <c r="A260" s="124" t="s">
        <v>715</v>
      </c>
      <c r="B260" s="22" t="s">
        <v>341</v>
      </c>
      <c r="C260" s="23"/>
      <c r="D260" s="23"/>
      <c r="E260" s="23"/>
      <c r="F260" s="23"/>
      <c r="G260" s="125" t="s">
        <v>716</v>
      </c>
      <c r="H260" s="54">
        <v>16607.990000000002</v>
      </c>
      <c r="I260" s="54">
        <v>2838.9</v>
      </c>
      <c r="J260" s="54">
        <v>0</v>
      </c>
      <c r="K260" s="54">
        <v>19446.89</v>
      </c>
      <c r="L260" s="126"/>
    </row>
    <row r="261" spans="1:12" x14ac:dyDescent="0.3">
      <c r="A261" s="124" t="s">
        <v>717</v>
      </c>
      <c r="B261" s="22" t="s">
        <v>341</v>
      </c>
      <c r="C261" s="23"/>
      <c r="D261" s="23"/>
      <c r="E261" s="23"/>
      <c r="F261" s="23"/>
      <c r="G261" s="125" t="s">
        <v>718</v>
      </c>
      <c r="H261" s="54">
        <v>54003.040000000001</v>
      </c>
      <c r="I261" s="54">
        <v>14077.87</v>
      </c>
      <c r="J261" s="54">
        <v>0</v>
      </c>
      <c r="K261" s="54">
        <v>68080.91</v>
      </c>
      <c r="L261" s="126"/>
    </row>
    <row r="262" spans="1:12" x14ac:dyDescent="0.3">
      <c r="A262" s="124" t="s">
        <v>719</v>
      </c>
      <c r="B262" s="22" t="s">
        <v>341</v>
      </c>
      <c r="C262" s="23"/>
      <c r="D262" s="23"/>
      <c r="E262" s="23"/>
      <c r="F262" s="23"/>
      <c r="G262" s="125" t="s">
        <v>720</v>
      </c>
      <c r="H262" s="54">
        <v>132</v>
      </c>
      <c r="I262" s="54">
        <v>16</v>
      </c>
      <c r="J262" s="54">
        <v>0</v>
      </c>
      <c r="K262" s="54">
        <v>148</v>
      </c>
      <c r="L262" s="126"/>
    </row>
    <row r="263" spans="1:12" x14ac:dyDescent="0.3">
      <c r="A263" s="127" t="s">
        <v>341</v>
      </c>
      <c r="B263" s="22" t="s">
        <v>341</v>
      </c>
      <c r="C263" s="23"/>
      <c r="D263" s="23"/>
      <c r="E263" s="23"/>
      <c r="F263" s="23"/>
      <c r="G263" s="128" t="s">
        <v>341</v>
      </c>
      <c r="H263" s="53"/>
      <c r="I263" s="53"/>
      <c r="J263" s="53"/>
      <c r="K263" s="53"/>
      <c r="L263" s="129"/>
    </row>
    <row r="264" spans="1:12" x14ac:dyDescent="0.3">
      <c r="A264" s="121" t="s">
        <v>721</v>
      </c>
      <c r="B264" s="22" t="s">
        <v>341</v>
      </c>
      <c r="C264" s="23"/>
      <c r="D264" s="23"/>
      <c r="E264" s="23"/>
      <c r="F264" s="122" t="s">
        <v>722</v>
      </c>
      <c r="G264" s="63"/>
      <c r="H264" s="52">
        <v>117325.1</v>
      </c>
      <c r="I264" s="52">
        <v>17129.72</v>
      </c>
      <c r="J264" s="52">
        <v>0</v>
      </c>
      <c r="K264" s="52">
        <v>134454.82</v>
      </c>
      <c r="L264" s="131">
        <f>I264-J264</f>
        <v>17129.72</v>
      </c>
    </row>
    <row r="265" spans="1:12" x14ac:dyDescent="0.3">
      <c r="A265" s="124" t="s">
        <v>723</v>
      </c>
      <c r="B265" s="22" t="s">
        <v>341</v>
      </c>
      <c r="C265" s="23"/>
      <c r="D265" s="23"/>
      <c r="E265" s="23"/>
      <c r="F265" s="23"/>
      <c r="G265" s="125" t="s">
        <v>724</v>
      </c>
      <c r="H265" s="54">
        <v>59.67</v>
      </c>
      <c r="I265" s="54">
        <v>0</v>
      </c>
      <c r="J265" s="54">
        <v>0</v>
      </c>
      <c r="K265" s="54">
        <v>59.67</v>
      </c>
      <c r="L265" s="126"/>
    </row>
    <row r="266" spans="1:12" x14ac:dyDescent="0.3">
      <c r="A266" s="124" t="s">
        <v>725</v>
      </c>
      <c r="B266" s="22" t="s">
        <v>341</v>
      </c>
      <c r="C266" s="23"/>
      <c r="D266" s="23"/>
      <c r="E266" s="23"/>
      <c r="F266" s="23"/>
      <c r="G266" s="125" t="s">
        <v>726</v>
      </c>
      <c r="H266" s="54">
        <v>4039.82</v>
      </c>
      <c r="I266" s="54">
        <v>2687.25</v>
      </c>
      <c r="J266" s="54">
        <v>0</v>
      </c>
      <c r="K266" s="54">
        <v>6727.07</v>
      </c>
      <c r="L266" s="126"/>
    </row>
    <row r="267" spans="1:12" x14ac:dyDescent="0.3">
      <c r="A267" s="124" t="s">
        <v>727</v>
      </c>
      <c r="B267" s="22" t="s">
        <v>341</v>
      </c>
      <c r="C267" s="23"/>
      <c r="D267" s="23"/>
      <c r="E267" s="23"/>
      <c r="F267" s="23"/>
      <c r="G267" s="125" t="s">
        <v>728</v>
      </c>
      <c r="H267" s="54">
        <v>195</v>
      </c>
      <c r="I267" s="54">
        <v>76</v>
      </c>
      <c r="J267" s="54">
        <v>0</v>
      </c>
      <c r="K267" s="54">
        <v>271</v>
      </c>
      <c r="L267" s="126"/>
    </row>
    <row r="268" spans="1:12" x14ac:dyDescent="0.3">
      <c r="A268" s="124" t="s">
        <v>729</v>
      </c>
      <c r="B268" s="22" t="s">
        <v>341</v>
      </c>
      <c r="C268" s="23"/>
      <c r="D268" s="23"/>
      <c r="E268" s="23"/>
      <c r="F268" s="23"/>
      <c r="G268" s="125" t="s">
        <v>730</v>
      </c>
      <c r="H268" s="54">
        <v>0</v>
      </c>
      <c r="I268" s="54">
        <v>498.75</v>
      </c>
      <c r="J268" s="54">
        <v>0</v>
      </c>
      <c r="K268" s="54">
        <v>498.75</v>
      </c>
      <c r="L268" s="126"/>
    </row>
    <row r="269" spans="1:12" x14ac:dyDescent="0.3">
      <c r="A269" s="124" t="s">
        <v>731</v>
      </c>
      <c r="B269" s="22" t="s">
        <v>341</v>
      </c>
      <c r="C269" s="23"/>
      <c r="D269" s="23"/>
      <c r="E269" s="23"/>
      <c r="F269" s="23"/>
      <c r="G269" s="125" t="s">
        <v>732</v>
      </c>
      <c r="H269" s="54">
        <v>36</v>
      </c>
      <c r="I269" s="54">
        <v>0</v>
      </c>
      <c r="J269" s="54">
        <v>0</v>
      </c>
      <c r="K269" s="54">
        <v>36</v>
      </c>
      <c r="L269" s="126"/>
    </row>
    <row r="270" spans="1:12" x14ac:dyDescent="0.3">
      <c r="A270" s="124" t="s">
        <v>733</v>
      </c>
      <c r="B270" s="22" t="s">
        <v>341</v>
      </c>
      <c r="C270" s="23"/>
      <c r="D270" s="23"/>
      <c r="E270" s="23"/>
      <c r="F270" s="23"/>
      <c r="G270" s="125" t="s">
        <v>734</v>
      </c>
      <c r="H270" s="54">
        <v>59760</v>
      </c>
      <c r="I270" s="54">
        <v>5976</v>
      </c>
      <c r="J270" s="54">
        <v>0</v>
      </c>
      <c r="K270" s="54">
        <v>65736</v>
      </c>
      <c r="L270" s="126"/>
    </row>
    <row r="271" spans="1:12" x14ac:dyDescent="0.3">
      <c r="A271" s="124" t="s">
        <v>735</v>
      </c>
      <c r="B271" s="22" t="s">
        <v>341</v>
      </c>
      <c r="C271" s="23"/>
      <c r="D271" s="23"/>
      <c r="E271" s="23"/>
      <c r="F271" s="23"/>
      <c r="G271" s="125" t="s">
        <v>736</v>
      </c>
      <c r="H271" s="54">
        <v>1119.47</v>
      </c>
      <c r="I271" s="54">
        <v>0</v>
      </c>
      <c r="J271" s="54">
        <v>0</v>
      </c>
      <c r="K271" s="54">
        <v>1119.47</v>
      </c>
      <c r="L271" s="126"/>
    </row>
    <row r="272" spans="1:12" x14ac:dyDescent="0.3">
      <c r="A272" s="124" t="s">
        <v>737</v>
      </c>
      <c r="B272" s="22" t="s">
        <v>341</v>
      </c>
      <c r="C272" s="23"/>
      <c r="D272" s="23"/>
      <c r="E272" s="23"/>
      <c r="F272" s="23"/>
      <c r="G272" s="125" t="s">
        <v>738</v>
      </c>
      <c r="H272" s="54">
        <v>3815.65</v>
      </c>
      <c r="I272" s="54">
        <v>4707.1400000000003</v>
      </c>
      <c r="J272" s="54">
        <v>0</v>
      </c>
      <c r="K272" s="54">
        <v>8522.7900000000009</v>
      </c>
      <c r="L272" s="126"/>
    </row>
    <row r="273" spans="1:12" x14ac:dyDescent="0.3">
      <c r="A273" s="124" t="s">
        <v>739</v>
      </c>
      <c r="B273" s="22" t="s">
        <v>341</v>
      </c>
      <c r="C273" s="23"/>
      <c r="D273" s="23"/>
      <c r="E273" s="23"/>
      <c r="F273" s="23"/>
      <c r="G273" s="125" t="s">
        <v>740</v>
      </c>
      <c r="H273" s="54">
        <v>24544.27</v>
      </c>
      <c r="I273" s="54">
        <v>2090.15</v>
      </c>
      <c r="J273" s="54">
        <v>0</v>
      </c>
      <c r="K273" s="54">
        <v>26634.42</v>
      </c>
      <c r="L273" s="126"/>
    </row>
    <row r="274" spans="1:12" x14ac:dyDescent="0.3">
      <c r="A274" s="124" t="s">
        <v>741</v>
      </c>
      <c r="B274" s="22" t="s">
        <v>341</v>
      </c>
      <c r="C274" s="23"/>
      <c r="D274" s="23"/>
      <c r="E274" s="23"/>
      <c r="F274" s="23"/>
      <c r="G274" s="125" t="s">
        <v>742</v>
      </c>
      <c r="H274" s="54">
        <v>102</v>
      </c>
      <c r="I274" s="54">
        <v>0</v>
      </c>
      <c r="J274" s="54">
        <v>0</v>
      </c>
      <c r="K274" s="54">
        <v>102</v>
      </c>
      <c r="L274" s="126"/>
    </row>
    <row r="275" spans="1:12" x14ac:dyDescent="0.3">
      <c r="A275" s="124" t="s">
        <v>743</v>
      </c>
      <c r="B275" s="22" t="s">
        <v>341</v>
      </c>
      <c r="C275" s="23"/>
      <c r="D275" s="23"/>
      <c r="E275" s="23"/>
      <c r="F275" s="23"/>
      <c r="G275" s="125" t="s">
        <v>744</v>
      </c>
      <c r="H275" s="54">
        <v>2200</v>
      </c>
      <c r="I275" s="54">
        <v>0</v>
      </c>
      <c r="J275" s="54">
        <v>0</v>
      </c>
      <c r="K275" s="54">
        <v>2200</v>
      </c>
      <c r="L275" s="126"/>
    </row>
    <row r="276" spans="1:12" x14ac:dyDescent="0.3">
      <c r="A276" s="124" t="s">
        <v>745</v>
      </c>
      <c r="B276" s="22" t="s">
        <v>341</v>
      </c>
      <c r="C276" s="23"/>
      <c r="D276" s="23"/>
      <c r="E276" s="23"/>
      <c r="F276" s="23"/>
      <c r="G276" s="125" t="s">
        <v>746</v>
      </c>
      <c r="H276" s="54">
        <v>6333.96</v>
      </c>
      <c r="I276" s="54">
        <v>740.2</v>
      </c>
      <c r="J276" s="54">
        <v>0</v>
      </c>
      <c r="K276" s="54">
        <v>7074.16</v>
      </c>
      <c r="L276" s="126"/>
    </row>
    <row r="277" spans="1:12" x14ac:dyDescent="0.3">
      <c r="A277" s="124" t="s">
        <v>747</v>
      </c>
      <c r="B277" s="22" t="s">
        <v>341</v>
      </c>
      <c r="C277" s="23"/>
      <c r="D277" s="23"/>
      <c r="E277" s="23"/>
      <c r="F277" s="23"/>
      <c r="G277" s="125" t="s">
        <v>748</v>
      </c>
      <c r="H277" s="54">
        <v>13385.56</v>
      </c>
      <c r="I277" s="54">
        <v>354.23</v>
      </c>
      <c r="J277" s="54">
        <v>0</v>
      </c>
      <c r="K277" s="54">
        <v>13739.79</v>
      </c>
      <c r="L277" s="126"/>
    </row>
    <row r="278" spans="1:12" x14ac:dyDescent="0.3">
      <c r="A278" s="124" t="s">
        <v>749</v>
      </c>
      <c r="B278" s="22" t="s">
        <v>341</v>
      </c>
      <c r="C278" s="23"/>
      <c r="D278" s="23"/>
      <c r="E278" s="23"/>
      <c r="F278" s="23"/>
      <c r="G278" s="125" t="s">
        <v>750</v>
      </c>
      <c r="H278" s="54">
        <v>1733.7</v>
      </c>
      <c r="I278" s="54">
        <v>0</v>
      </c>
      <c r="J278" s="54">
        <v>0</v>
      </c>
      <c r="K278" s="54">
        <v>1733.7</v>
      </c>
      <c r="L278" s="126"/>
    </row>
    <row r="279" spans="1:12" x14ac:dyDescent="0.3">
      <c r="A279" s="127" t="s">
        <v>341</v>
      </c>
      <c r="B279" s="22" t="s">
        <v>341</v>
      </c>
      <c r="C279" s="23"/>
      <c r="D279" s="23"/>
      <c r="E279" s="23"/>
      <c r="F279" s="23"/>
      <c r="G279" s="128" t="s">
        <v>341</v>
      </c>
      <c r="H279" s="53"/>
      <c r="I279" s="53"/>
      <c r="J279" s="53"/>
      <c r="K279" s="53"/>
      <c r="L279" s="129"/>
    </row>
    <row r="280" spans="1:12" x14ac:dyDescent="0.3">
      <c r="A280" s="121" t="s">
        <v>751</v>
      </c>
      <c r="B280" s="22" t="s">
        <v>341</v>
      </c>
      <c r="C280" s="23"/>
      <c r="D280" s="23"/>
      <c r="E280" s="23"/>
      <c r="F280" s="122" t="s">
        <v>752</v>
      </c>
      <c r="G280" s="63"/>
      <c r="H280" s="52">
        <v>30064.880000000001</v>
      </c>
      <c r="I280" s="52">
        <v>0</v>
      </c>
      <c r="J280" s="52">
        <v>0</v>
      </c>
      <c r="K280" s="52">
        <v>30064.880000000001</v>
      </c>
      <c r="L280" s="131">
        <f>I280-J280</f>
        <v>0</v>
      </c>
    </row>
    <row r="281" spans="1:12" x14ac:dyDescent="0.3">
      <c r="A281" s="124" t="s">
        <v>753</v>
      </c>
      <c r="B281" s="22" t="s">
        <v>341</v>
      </c>
      <c r="C281" s="23"/>
      <c r="D281" s="23"/>
      <c r="E281" s="23"/>
      <c r="F281" s="23"/>
      <c r="G281" s="125" t="s">
        <v>754</v>
      </c>
      <c r="H281" s="54">
        <v>3715.88</v>
      </c>
      <c r="I281" s="54">
        <v>0</v>
      </c>
      <c r="J281" s="54">
        <v>0</v>
      </c>
      <c r="K281" s="54">
        <v>3715.88</v>
      </c>
      <c r="L281" s="126"/>
    </row>
    <row r="282" spans="1:12" x14ac:dyDescent="0.3">
      <c r="A282" s="124" t="s">
        <v>755</v>
      </c>
      <c r="B282" s="22" t="s">
        <v>341</v>
      </c>
      <c r="C282" s="23"/>
      <c r="D282" s="23"/>
      <c r="E282" s="23"/>
      <c r="F282" s="23"/>
      <c r="G282" s="125" t="s">
        <v>756</v>
      </c>
      <c r="H282" s="54">
        <v>13570</v>
      </c>
      <c r="I282" s="54">
        <v>0</v>
      </c>
      <c r="J282" s="54">
        <v>0</v>
      </c>
      <c r="K282" s="54">
        <v>13570</v>
      </c>
      <c r="L282" s="126"/>
    </row>
    <row r="283" spans="1:12" x14ac:dyDescent="0.3">
      <c r="A283" s="124" t="s">
        <v>757</v>
      </c>
      <c r="B283" s="22" t="s">
        <v>341</v>
      </c>
      <c r="C283" s="23"/>
      <c r="D283" s="23"/>
      <c r="E283" s="23"/>
      <c r="F283" s="23"/>
      <c r="G283" s="125" t="s">
        <v>758</v>
      </c>
      <c r="H283" s="54">
        <v>2263.6</v>
      </c>
      <c r="I283" s="54">
        <v>0</v>
      </c>
      <c r="J283" s="54">
        <v>0</v>
      </c>
      <c r="K283" s="54">
        <v>2263.6</v>
      </c>
      <c r="L283" s="126"/>
    </row>
    <row r="284" spans="1:12" x14ac:dyDescent="0.3">
      <c r="A284" s="124" t="s">
        <v>759</v>
      </c>
      <c r="B284" s="22" t="s">
        <v>341</v>
      </c>
      <c r="C284" s="23"/>
      <c r="D284" s="23"/>
      <c r="E284" s="23"/>
      <c r="F284" s="23"/>
      <c r="G284" s="125" t="s">
        <v>760</v>
      </c>
      <c r="H284" s="54">
        <v>10515.4</v>
      </c>
      <c r="I284" s="54">
        <v>0</v>
      </c>
      <c r="J284" s="54">
        <v>0</v>
      </c>
      <c r="K284" s="54">
        <v>10515.4</v>
      </c>
      <c r="L284" s="126"/>
    </row>
    <row r="285" spans="1:12" x14ac:dyDescent="0.3">
      <c r="A285" s="127" t="s">
        <v>341</v>
      </c>
      <c r="B285" s="22" t="s">
        <v>341</v>
      </c>
      <c r="C285" s="23"/>
      <c r="D285" s="23"/>
      <c r="E285" s="23"/>
      <c r="F285" s="23"/>
      <c r="G285" s="128" t="s">
        <v>341</v>
      </c>
      <c r="H285" s="53"/>
      <c r="I285" s="53"/>
      <c r="J285" s="53"/>
      <c r="K285" s="53"/>
      <c r="L285" s="129"/>
    </row>
    <row r="286" spans="1:12" x14ac:dyDescent="0.3">
      <c r="A286" s="121" t="s">
        <v>761</v>
      </c>
      <c r="B286" s="21" t="s">
        <v>341</v>
      </c>
      <c r="C286" s="122" t="s">
        <v>762</v>
      </c>
      <c r="D286" s="63"/>
      <c r="E286" s="63"/>
      <c r="F286" s="63"/>
      <c r="G286" s="63"/>
      <c r="H286" s="52">
        <v>406049.44</v>
      </c>
      <c r="I286" s="52">
        <v>54241.38</v>
      </c>
      <c r="J286" s="52">
        <v>0</v>
      </c>
      <c r="K286" s="52">
        <v>460290.82</v>
      </c>
      <c r="L286" s="131">
        <f>I286-J286</f>
        <v>54241.38</v>
      </c>
    </row>
    <row r="287" spans="1:12" x14ac:dyDescent="0.3">
      <c r="A287" s="121" t="s">
        <v>763</v>
      </c>
      <c r="B287" s="22" t="s">
        <v>341</v>
      </c>
      <c r="C287" s="23"/>
      <c r="D287" s="122" t="s">
        <v>762</v>
      </c>
      <c r="E287" s="63"/>
      <c r="F287" s="63"/>
      <c r="G287" s="63"/>
      <c r="H287" s="52">
        <v>406049.44</v>
      </c>
      <c r="I287" s="52">
        <v>54241.38</v>
      </c>
      <c r="J287" s="52">
        <v>0</v>
      </c>
      <c r="K287" s="52">
        <v>460290.82</v>
      </c>
      <c r="L287" s="123"/>
    </row>
    <row r="288" spans="1:12" x14ac:dyDescent="0.3">
      <c r="A288" s="121" t="s">
        <v>764</v>
      </c>
      <c r="B288" s="22" t="s">
        <v>341</v>
      </c>
      <c r="C288" s="23"/>
      <c r="D288" s="23"/>
      <c r="E288" s="122" t="s">
        <v>762</v>
      </c>
      <c r="F288" s="63"/>
      <c r="G288" s="63"/>
      <c r="H288" s="52">
        <v>406049.44</v>
      </c>
      <c r="I288" s="52">
        <v>54241.38</v>
      </c>
      <c r="J288" s="52">
        <v>0</v>
      </c>
      <c r="K288" s="52">
        <v>460290.82</v>
      </c>
      <c r="L288" s="123"/>
    </row>
    <row r="289" spans="1:12" x14ac:dyDescent="0.3">
      <c r="A289" s="121" t="s">
        <v>765</v>
      </c>
      <c r="B289" s="22" t="s">
        <v>341</v>
      </c>
      <c r="C289" s="23"/>
      <c r="D289" s="23"/>
      <c r="E289" s="23"/>
      <c r="F289" s="122" t="s">
        <v>766</v>
      </c>
      <c r="G289" s="63"/>
      <c r="H289" s="52">
        <v>223368.9</v>
      </c>
      <c r="I289" s="52">
        <v>37473.78</v>
      </c>
      <c r="J289" s="52">
        <v>0</v>
      </c>
      <c r="K289" s="52">
        <v>260842.68</v>
      </c>
      <c r="L289" s="131">
        <f>I289-J289</f>
        <v>37473.78</v>
      </c>
    </row>
    <row r="290" spans="1:12" x14ac:dyDescent="0.3">
      <c r="A290" s="124" t="s">
        <v>767</v>
      </c>
      <c r="B290" s="22" t="s">
        <v>341</v>
      </c>
      <c r="C290" s="23"/>
      <c r="D290" s="23"/>
      <c r="E290" s="23"/>
      <c r="F290" s="23"/>
      <c r="G290" s="125" t="s">
        <v>768</v>
      </c>
      <c r="H290" s="54">
        <v>6294.64</v>
      </c>
      <c r="I290" s="54">
        <v>20113.900000000001</v>
      </c>
      <c r="J290" s="54">
        <v>0</v>
      </c>
      <c r="K290" s="54">
        <v>26408.54</v>
      </c>
      <c r="L290" s="126"/>
    </row>
    <row r="291" spans="1:12" x14ac:dyDescent="0.3">
      <c r="A291" s="124" t="s">
        <v>769</v>
      </c>
      <c r="B291" s="22" t="s">
        <v>341</v>
      </c>
      <c r="C291" s="23"/>
      <c r="D291" s="23"/>
      <c r="E291" s="23"/>
      <c r="F291" s="23"/>
      <c r="G291" s="125" t="s">
        <v>770</v>
      </c>
      <c r="H291" s="54">
        <v>80396.2</v>
      </c>
      <c r="I291" s="54">
        <v>0</v>
      </c>
      <c r="J291" s="54">
        <v>0</v>
      </c>
      <c r="K291" s="54">
        <v>80396.2</v>
      </c>
      <c r="L291" s="126"/>
    </row>
    <row r="292" spans="1:12" x14ac:dyDescent="0.3">
      <c r="A292" s="124" t="s">
        <v>771</v>
      </c>
      <c r="B292" s="22" t="s">
        <v>341</v>
      </c>
      <c r="C292" s="23"/>
      <c r="D292" s="23"/>
      <c r="E292" s="23"/>
      <c r="F292" s="23"/>
      <c r="G292" s="125" t="s">
        <v>772</v>
      </c>
      <c r="H292" s="54">
        <v>7250.01</v>
      </c>
      <c r="I292" s="54">
        <v>450</v>
      </c>
      <c r="J292" s="54">
        <v>0</v>
      </c>
      <c r="K292" s="54">
        <v>7700.01</v>
      </c>
      <c r="L292" s="126"/>
    </row>
    <row r="293" spans="1:12" x14ac:dyDescent="0.3">
      <c r="A293" s="124" t="s">
        <v>773</v>
      </c>
      <c r="B293" s="22" t="s">
        <v>341</v>
      </c>
      <c r="C293" s="23"/>
      <c r="D293" s="23"/>
      <c r="E293" s="23"/>
      <c r="F293" s="23"/>
      <c r="G293" s="125" t="s">
        <v>774</v>
      </c>
      <c r="H293" s="54">
        <v>1322.26</v>
      </c>
      <c r="I293" s="54">
        <v>6737.62</v>
      </c>
      <c r="J293" s="54">
        <v>0</v>
      </c>
      <c r="K293" s="54">
        <v>8059.88</v>
      </c>
      <c r="L293" s="126"/>
    </row>
    <row r="294" spans="1:12" x14ac:dyDescent="0.3">
      <c r="A294" s="124" t="s">
        <v>775</v>
      </c>
      <c r="B294" s="22" t="s">
        <v>341</v>
      </c>
      <c r="C294" s="23"/>
      <c r="D294" s="23"/>
      <c r="E294" s="23"/>
      <c r="F294" s="23"/>
      <c r="G294" s="125" t="s">
        <v>776</v>
      </c>
      <c r="H294" s="54">
        <v>31576.799999999999</v>
      </c>
      <c r="I294" s="54">
        <v>4467.04</v>
      </c>
      <c r="J294" s="54">
        <v>0</v>
      </c>
      <c r="K294" s="54">
        <v>36043.839999999997</v>
      </c>
      <c r="L294" s="126"/>
    </row>
    <row r="295" spans="1:12" x14ac:dyDescent="0.3">
      <c r="A295" s="124" t="s">
        <v>777</v>
      </c>
      <c r="B295" s="22" t="s">
        <v>341</v>
      </c>
      <c r="C295" s="23"/>
      <c r="D295" s="23"/>
      <c r="E295" s="23"/>
      <c r="F295" s="23"/>
      <c r="G295" s="125" t="s">
        <v>778</v>
      </c>
      <c r="H295" s="54">
        <v>25630.09</v>
      </c>
      <c r="I295" s="54">
        <v>82.8</v>
      </c>
      <c r="J295" s="54">
        <v>0</v>
      </c>
      <c r="K295" s="54">
        <v>25712.89</v>
      </c>
      <c r="L295" s="126"/>
    </row>
    <row r="296" spans="1:12" x14ac:dyDescent="0.3">
      <c r="A296" s="124" t="s">
        <v>779</v>
      </c>
      <c r="B296" s="22" t="s">
        <v>341</v>
      </c>
      <c r="C296" s="23"/>
      <c r="D296" s="23"/>
      <c r="E296" s="23"/>
      <c r="F296" s="23"/>
      <c r="G296" s="125" t="s">
        <v>780</v>
      </c>
      <c r="H296" s="54">
        <v>65247.4</v>
      </c>
      <c r="I296" s="54">
        <v>5622.42</v>
      </c>
      <c r="J296" s="54">
        <v>0</v>
      </c>
      <c r="K296" s="54">
        <v>70869.820000000007</v>
      </c>
      <c r="L296" s="126"/>
    </row>
    <row r="297" spans="1:12" x14ac:dyDescent="0.3">
      <c r="A297" s="124" t="s">
        <v>781</v>
      </c>
      <c r="B297" s="22" t="s">
        <v>341</v>
      </c>
      <c r="C297" s="23"/>
      <c r="D297" s="23"/>
      <c r="E297" s="23"/>
      <c r="F297" s="23"/>
      <c r="G297" s="125" t="s">
        <v>782</v>
      </c>
      <c r="H297" s="54">
        <v>5602</v>
      </c>
      <c r="I297" s="54">
        <v>0</v>
      </c>
      <c r="J297" s="54">
        <v>0</v>
      </c>
      <c r="K297" s="54">
        <v>5602</v>
      </c>
      <c r="L297" s="126"/>
    </row>
    <row r="298" spans="1:12" x14ac:dyDescent="0.3">
      <c r="A298" s="124" t="s">
        <v>783</v>
      </c>
      <c r="B298" s="22" t="s">
        <v>341</v>
      </c>
      <c r="C298" s="23"/>
      <c r="D298" s="23"/>
      <c r="E298" s="23"/>
      <c r="F298" s="23"/>
      <c r="G298" s="125" t="s">
        <v>784</v>
      </c>
      <c r="H298" s="54">
        <v>49.5</v>
      </c>
      <c r="I298" s="54">
        <v>0</v>
      </c>
      <c r="J298" s="54">
        <v>0</v>
      </c>
      <c r="K298" s="54">
        <v>49.5</v>
      </c>
      <c r="L298" s="126"/>
    </row>
    <row r="299" spans="1:12" x14ac:dyDescent="0.3">
      <c r="A299" s="127" t="s">
        <v>341</v>
      </c>
      <c r="B299" s="22" t="s">
        <v>341</v>
      </c>
      <c r="C299" s="23"/>
      <c r="D299" s="23"/>
      <c r="E299" s="23"/>
      <c r="F299" s="23"/>
      <c r="G299" s="128" t="s">
        <v>341</v>
      </c>
      <c r="H299" s="53"/>
      <c r="I299" s="53"/>
      <c r="J299" s="53"/>
      <c r="K299" s="53"/>
      <c r="L299" s="129"/>
    </row>
    <row r="300" spans="1:12" x14ac:dyDescent="0.3">
      <c r="A300" s="121" t="s">
        <v>785</v>
      </c>
      <c r="B300" s="22" t="s">
        <v>341</v>
      </c>
      <c r="C300" s="23"/>
      <c r="D300" s="23"/>
      <c r="E300" s="23"/>
      <c r="F300" s="122" t="s">
        <v>786</v>
      </c>
      <c r="G300" s="63"/>
      <c r="H300" s="52">
        <v>16178.01</v>
      </c>
      <c r="I300" s="52">
        <v>11646.39</v>
      </c>
      <c r="J300" s="52">
        <v>0</v>
      </c>
      <c r="K300" s="52">
        <v>27824.400000000001</v>
      </c>
      <c r="L300" s="131">
        <f>I300-J300</f>
        <v>11646.39</v>
      </c>
    </row>
    <row r="301" spans="1:12" x14ac:dyDescent="0.3">
      <c r="A301" s="124" t="s">
        <v>787</v>
      </c>
      <c r="B301" s="22" t="s">
        <v>341</v>
      </c>
      <c r="C301" s="23"/>
      <c r="D301" s="23"/>
      <c r="E301" s="23"/>
      <c r="F301" s="23"/>
      <c r="G301" s="125" t="s">
        <v>788</v>
      </c>
      <c r="H301" s="54">
        <v>16178.01</v>
      </c>
      <c r="I301" s="54">
        <v>11646.39</v>
      </c>
      <c r="J301" s="54">
        <v>0</v>
      </c>
      <c r="K301" s="54">
        <v>27824.400000000001</v>
      </c>
      <c r="L301" s="126"/>
    </row>
    <row r="302" spans="1:12" x14ac:dyDescent="0.3">
      <c r="A302" s="127" t="s">
        <v>341</v>
      </c>
      <c r="B302" s="22" t="s">
        <v>341</v>
      </c>
      <c r="C302" s="23"/>
      <c r="D302" s="23"/>
      <c r="E302" s="23"/>
      <c r="F302" s="23"/>
      <c r="G302" s="128" t="s">
        <v>341</v>
      </c>
      <c r="H302" s="53"/>
      <c r="I302" s="53"/>
      <c r="J302" s="53"/>
      <c r="K302" s="53"/>
      <c r="L302" s="129"/>
    </row>
    <row r="303" spans="1:12" x14ac:dyDescent="0.3">
      <c r="A303" s="121" t="s">
        <v>789</v>
      </c>
      <c r="B303" s="22" t="s">
        <v>341</v>
      </c>
      <c r="C303" s="23"/>
      <c r="D303" s="23"/>
      <c r="E303" s="23"/>
      <c r="F303" s="122" t="s">
        <v>790</v>
      </c>
      <c r="G303" s="63"/>
      <c r="H303" s="52">
        <v>25604.26</v>
      </c>
      <c r="I303" s="52">
        <v>2999.03</v>
      </c>
      <c r="J303" s="52">
        <v>0</v>
      </c>
      <c r="K303" s="52">
        <v>28603.29</v>
      </c>
      <c r="L303" s="131">
        <f>I303-J303</f>
        <v>2999.03</v>
      </c>
    </row>
    <row r="304" spans="1:12" x14ac:dyDescent="0.3">
      <c r="A304" s="124" t="s">
        <v>791</v>
      </c>
      <c r="B304" s="22" t="s">
        <v>341</v>
      </c>
      <c r="C304" s="23"/>
      <c r="D304" s="23"/>
      <c r="E304" s="23"/>
      <c r="F304" s="23"/>
      <c r="G304" s="125" t="s">
        <v>792</v>
      </c>
      <c r="H304" s="54">
        <v>25604.26</v>
      </c>
      <c r="I304" s="54">
        <v>2999.03</v>
      </c>
      <c r="J304" s="54">
        <v>0</v>
      </c>
      <c r="K304" s="54">
        <v>28603.29</v>
      </c>
      <c r="L304" s="126"/>
    </row>
    <row r="305" spans="1:12" x14ac:dyDescent="0.3">
      <c r="A305" s="127" t="s">
        <v>341</v>
      </c>
      <c r="B305" s="22" t="s">
        <v>341</v>
      </c>
      <c r="C305" s="23"/>
      <c r="D305" s="23"/>
      <c r="E305" s="23"/>
      <c r="F305" s="23"/>
      <c r="G305" s="128" t="s">
        <v>341</v>
      </c>
      <c r="H305" s="53"/>
      <c r="I305" s="53"/>
      <c r="J305" s="53"/>
      <c r="K305" s="53"/>
      <c r="L305" s="129"/>
    </row>
    <row r="306" spans="1:12" x14ac:dyDescent="0.3">
      <c r="A306" s="121" t="s">
        <v>793</v>
      </c>
      <c r="B306" s="22" t="s">
        <v>341</v>
      </c>
      <c r="C306" s="23"/>
      <c r="D306" s="23"/>
      <c r="E306" s="23"/>
      <c r="F306" s="122" t="s">
        <v>794</v>
      </c>
      <c r="G306" s="63"/>
      <c r="H306" s="52">
        <v>3648</v>
      </c>
      <c r="I306" s="52">
        <v>0</v>
      </c>
      <c r="J306" s="52">
        <v>0</v>
      </c>
      <c r="K306" s="52">
        <v>3648</v>
      </c>
      <c r="L306" s="131">
        <f>I306-J306</f>
        <v>0</v>
      </c>
    </row>
    <row r="307" spans="1:12" x14ac:dyDescent="0.3">
      <c r="A307" s="124" t="s">
        <v>795</v>
      </c>
      <c r="B307" s="22" t="s">
        <v>341</v>
      </c>
      <c r="C307" s="23"/>
      <c r="D307" s="23"/>
      <c r="E307" s="23"/>
      <c r="F307" s="23"/>
      <c r="G307" s="125" t="s">
        <v>768</v>
      </c>
      <c r="H307" s="54">
        <v>3648</v>
      </c>
      <c r="I307" s="54">
        <v>0</v>
      </c>
      <c r="J307" s="54">
        <v>0</v>
      </c>
      <c r="K307" s="54">
        <v>3648</v>
      </c>
      <c r="L307" s="126"/>
    </row>
    <row r="308" spans="1:12" x14ac:dyDescent="0.3">
      <c r="A308" s="127" t="s">
        <v>341</v>
      </c>
      <c r="B308" s="22" t="s">
        <v>341</v>
      </c>
      <c r="C308" s="23"/>
      <c r="D308" s="23"/>
      <c r="E308" s="23"/>
      <c r="F308" s="23"/>
      <c r="G308" s="128" t="s">
        <v>341</v>
      </c>
      <c r="H308" s="53"/>
      <c r="I308" s="53"/>
      <c r="J308" s="53"/>
      <c r="K308" s="53"/>
      <c r="L308" s="129"/>
    </row>
    <row r="309" spans="1:12" x14ac:dyDescent="0.3">
      <c r="A309" s="121" t="s">
        <v>796</v>
      </c>
      <c r="B309" s="22" t="s">
        <v>341</v>
      </c>
      <c r="C309" s="23"/>
      <c r="D309" s="23"/>
      <c r="E309" s="23"/>
      <c r="F309" s="122" t="s">
        <v>752</v>
      </c>
      <c r="G309" s="63"/>
      <c r="H309" s="52">
        <v>137250.26999999999</v>
      </c>
      <c r="I309" s="52">
        <v>2122.1799999999998</v>
      </c>
      <c r="J309" s="52">
        <v>0</v>
      </c>
      <c r="K309" s="52">
        <v>139372.45000000001</v>
      </c>
      <c r="L309" s="131">
        <f>I309-J309</f>
        <v>2122.1799999999998</v>
      </c>
    </row>
    <row r="310" spans="1:12" x14ac:dyDescent="0.3">
      <c r="A310" s="124" t="s">
        <v>797</v>
      </c>
      <c r="B310" s="22" t="s">
        <v>341</v>
      </c>
      <c r="C310" s="23"/>
      <c r="D310" s="23"/>
      <c r="E310" s="23"/>
      <c r="F310" s="23"/>
      <c r="G310" s="125" t="s">
        <v>754</v>
      </c>
      <c r="H310" s="54">
        <v>5728.86</v>
      </c>
      <c r="I310" s="54">
        <v>0</v>
      </c>
      <c r="J310" s="54">
        <v>0</v>
      </c>
      <c r="K310" s="54">
        <v>5728.86</v>
      </c>
      <c r="L310" s="126"/>
    </row>
    <row r="311" spans="1:12" x14ac:dyDescent="0.3">
      <c r="A311" s="124" t="s">
        <v>798</v>
      </c>
      <c r="B311" s="22" t="s">
        <v>341</v>
      </c>
      <c r="C311" s="23"/>
      <c r="D311" s="23"/>
      <c r="E311" s="23"/>
      <c r="F311" s="23"/>
      <c r="G311" s="125" t="s">
        <v>799</v>
      </c>
      <c r="H311" s="54">
        <v>18216.939999999999</v>
      </c>
      <c r="I311" s="54">
        <v>150</v>
      </c>
      <c r="J311" s="54">
        <v>0</v>
      </c>
      <c r="K311" s="54">
        <v>18366.939999999999</v>
      </c>
      <c r="L311" s="126"/>
    </row>
    <row r="312" spans="1:12" x14ac:dyDescent="0.3">
      <c r="A312" s="124" t="s">
        <v>800</v>
      </c>
      <c r="B312" s="22" t="s">
        <v>341</v>
      </c>
      <c r="C312" s="23"/>
      <c r="D312" s="23"/>
      <c r="E312" s="23"/>
      <c r="F312" s="23"/>
      <c r="G312" s="125" t="s">
        <v>801</v>
      </c>
      <c r="H312" s="54">
        <v>85892.11</v>
      </c>
      <c r="I312" s="54">
        <v>0</v>
      </c>
      <c r="J312" s="54">
        <v>0</v>
      </c>
      <c r="K312" s="54">
        <v>85892.11</v>
      </c>
      <c r="L312" s="126"/>
    </row>
    <row r="313" spans="1:12" x14ac:dyDescent="0.3">
      <c r="A313" s="124" t="s">
        <v>802</v>
      </c>
      <c r="B313" s="22" t="s">
        <v>341</v>
      </c>
      <c r="C313" s="23"/>
      <c r="D313" s="23"/>
      <c r="E313" s="23"/>
      <c r="F313" s="23"/>
      <c r="G313" s="125" t="s">
        <v>756</v>
      </c>
      <c r="H313" s="54">
        <v>27412.36</v>
      </c>
      <c r="I313" s="54">
        <v>1972.18</v>
      </c>
      <c r="J313" s="54">
        <v>0</v>
      </c>
      <c r="K313" s="54">
        <v>29384.54</v>
      </c>
      <c r="L313" s="126"/>
    </row>
    <row r="314" spans="1:12" x14ac:dyDescent="0.3">
      <c r="A314" s="127" t="s">
        <v>341</v>
      </c>
      <c r="B314" s="22" t="s">
        <v>341</v>
      </c>
      <c r="C314" s="23"/>
      <c r="D314" s="23"/>
      <c r="E314" s="23"/>
      <c r="F314" s="23"/>
      <c r="G314" s="128" t="s">
        <v>341</v>
      </c>
      <c r="H314" s="53"/>
      <c r="I314" s="53"/>
      <c r="J314" s="53"/>
      <c r="K314" s="53"/>
      <c r="L314" s="129"/>
    </row>
    <row r="315" spans="1:12" x14ac:dyDescent="0.3">
      <c r="A315" s="121" t="s">
        <v>803</v>
      </c>
      <c r="B315" s="21" t="s">
        <v>341</v>
      </c>
      <c r="C315" s="122" t="s">
        <v>804</v>
      </c>
      <c r="D315" s="63"/>
      <c r="E315" s="63"/>
      <c r="F315" s="63"/>
      <c r="G315" s="63"/>
      <c r="H315" s="52">
        <v>102533.05</v>
      </c>
      <c r="I315" s="52">
        <v>12113.68</v>
      </c>
      <c r="J315" s="52">
        <v>0.02</v>
      </c>
      <c r="K315" s="52">
        <v>114646.71</v>
      </c>
      <c r="L315" s="131">
        <f>I315-J315</f>
        <v>12113.66</v>
      </c>
    </row>
    <row r="316" spans="1:12" x14ac:dyDescent="0.3">
      <c r="A316" s="121" t="s">
        <v>805</v>
      </c>
      <c r="B316" s="22" t="s">
        <v>341</v>
      </c>
      <c r="C316" s="23"/>
      <c r="D316" s="122" t="s">
        <v>804</v>
      </c>
      <c r="E316" s="63"/>
      <c r="F316" s="63"/>
      <c r="G316" s="63"/>
      <c r="H316" s="52">
        <v>102533.05</v>
      </c>
      <c r="I316" s="52">
        <v>12113.68</v>
      </c>
      <c r="J316" s="52">
        <v>0.02</v>
      </c>
      <c r="K316" s="52">
        <v>114646.71</v>
      </c>
      <c r="L316" s="123"/>
    </row>
    <row r="317" spans="1:12" x14ac:dyDescent="0.3">
      <c r="A317" s="121" t="s">
        <v>806</v>
      </c>
      <c r="B317" s="22" t="s">
        <v>341</v>
      </c>
      <c r="C317" s="23"/>
      <c r="D317" s="23"/>
      <c r="E317" s="122" t="s">
        <v>807</v>
      </c>
      <c r="F317" s="63"/>
      <c r="G317" s="63"/>
      <c r="H317" s="52">
        <v>102533.05</v>
      </c>
      <c r="I317" s="52">
        <v>12113.68</v>
      </c>
      <c r="J317" s="52">
        <v>0.02</v>
      </c>
      <c r="K317" s="52">
        <v>114646.71</v>
      </c>
      <c r="L317" s="123"/>
    </row>
    <row r="318" spans="1:12" x14ac:dyDescent="0.3">
      <c r="A318" s="121" t="s">
        <v>808</v>
      </c>
      <c r="B318" s="22" t="s">
        <v>341</v>
      </c>
      <c r="C318" s="23"/>
      <c r="D318" s="23"/>
      <c r="E318" s="23"/>
      <c r="F318" s="122" t="s">
        <v>809</v>
      </c>
      <c r="G318" s="63"/>
      <c r="H318" s="52">
        <v>58803.43</v>
      </c>
      <c r="I318" s="52">
        <v>7676</v>
      </c>
      <c r="J318" s="52">
        <v>0</v>
      </c>
      <c r="K318" s="52">
        <v>66479.429999999993</v>
      </c>
      <c r="L318" s="131">
        <f>I318-J318</f>
        <v>7676</v>
      </c>
    </row>
    <row r="319" spans="1:12" x14ac:dyDescent="0.3">
      <c r="A319" s="124" t="s">
        <v>810</v>
      </c>
      <c r="B319" s="22" t="s">
        <v>341</v>
      </c>
      <c r="C319" s="23"/>
      <c r="D319" s="23"/>
      <c r="E319" s="23"/>
      <c r="F319" s="23"/>
      <c r="G319" s="125" t="s">
        <v>811</v>
      </c>
      <c r="H319" s="54">
        <v>58803.43</v>
      </c>
      <c r="I319" s="54">
        <v>7676</v>
      </c>
      <c r="J319" s="54">
        <v>0</v>
      </c>
      <c r="K319" s="54">
        <v>66479.429999999993</v>
      </c>
      <c r="L319" s="126"/>
    </row>
    <row r="320" spans="1:12" x14ac:dyDescent="0.3">
      <c r="A320" s="127" t="s">
        <v>341</v>
      </c>
      <c r="B320" s="22" t="s">
        <v>341</v>
      </c>
      <c r="C320" s="23"/>
      <c r="D320" s="23"/>
      <c r="E320" s="23"/>
      <c r="F320" s="23"/>
      <c r="G320" s="128" t="s">
        <v>341</v>
      </c>
      <c r="H320" s="53"/>
      <c r="I320" s="53"/>
      <c r="J320" s="53"/>
      <c r="K320" s="53"/>
      <c r="L320" s="129"/>
    </row>
    <row r="321" spans="1:12" x14ac:dyDescent="0.3">
      <c r="A321" s="121" t="s">
        <v>812</v>
      </c>
      <c r="B321" s="22" t="s">
        <v>341</v>
      </c>
      <c r="C321" s="23"/>
      <c r="D321" s="23"/>
      <c r="E321" s="23"/>
      <c r="F321" s="122" t="s">
        <v>813</v>
      </c>
      <c r="G321" s="63"/>
      <c r="H321" s="52">
        <v>2500</v>
      </c>
      <c r="I321" s="52">
        <v>0</v>
      </c>
      <c r="J321" s="52">
        <v>0</v>
      </c>
      <c r="K321" s="52">
        <v>2500</v>
      </c>
      <c r="L321" s="131">
        <f>I321-J321</f>
        <v>0</v>
      </c>
    </row>
    <row r="322" spans="1:12" x14ac:dyDescent="0.3">
      <c r="A322" s="124" t="s">
        <v>814</v>
      </c>
      <c r="B322" s="22" t="s">
        <v>341</v>
      </c>
      <c r="C322" s="23"/>
      <c r="D322" s="23"/>
      <c r="E322" s="23"/>
      <c r="F322" s="23"/>
      <c r="G322" s="125" t="s">
        <v>815</v>
      </c>
      <c r="H322" s="54">
        <v>2500</v>
      </c>
      <c r="I322" s="54">
        <v>0</v>
      </c>
      <c r="J322" s="54">
        <v>0</v>
      </c>
      <c r="K322" s="54">
        <v>2500</v>
      </c>
      <c r="L322" s="126"/>
    </row>
    <row r="323" spans="1:12" x14ac:dyDescent="0.3">
      <c r="A323" s="127" t="s">
        <v>341</v>
      </c>
      <c r="B323" s="22" t="s">
        <v>341</v>
      </c>
      <c r="C323" s="23"/>
      <c r="D323" s="23"/>
      <c r="E323" s="23"/>
      <c r="F323" s="23"/>
      <c r="G323" s="128" t="s">
        <v>341</v>
      </c>
      <c r="H323" s="53"/>
      <c r="I323" s="53"/>
      <c r="J323" s="53"/>
      <c r="K323" s="53"/>
      <c r="L323" s="129"/>
    </row>
    <row r="324" spans="1:12" x14ac:dyDescent="0.3">
      <c r="A324" s="121" t="s">
        <v>816</v>
      </c>
      <c r="B324" s="22" t="s">
        <v>341</v>
      </c>
      <c r="C324" s="23"/>
      <c r="D324" s="23"/>
      <c r="E324" s="23"/>
      <c r="F324" s="122" t="s">
        <v>817</v>
      </c>
      <c r="G324" s="63"/>
      <c r="H324" s="52">
        <v>1689.9</v>
      </c>
      <c r="I324" s="52">
        <v>0</v>
      </c>
      <c r="J324" s="52">
        <v>0</v>
      </c>
      <c r="K324" s="52">
        <v>1689.9</v>
      </c>
      <c r="L324" s="131">
        <f>I324-J324</f>
        <v>0</v>
      </c>
    </row>
    <row r="325" spans="1:12" x14ac:dyDescent="0.3">
      <c r="A325" s="124" t="s">
        <v>818</v>
      </c>
      <c r="B325" s="22" t="s">
        <v>341</v>
      </c>
      <c r="C325" s="23"/>
      <c r="D325" s="23"/>
      <c r="E325" s="23"/>
      <c r="F325" s="23"/>
      <c r="G325" s="125" t="s">
        <v>768</v>
      </c>
      <c r="H325" s="54">
        <v>1689.9</v>
      </c>
      <c r="I325" s="54">
        <v>0</v>
      </c>
      <c r="J325" s="54">
        <v>0</v>
      </c>
      <c r="K325" s="54">
        <v>1689.9</v>
      </c>
      <c r="L325" s="126"/>
    </row>
    <row r="326" spans="1:12" x14ac:dyDescent="0.3">
      <c r="A326" s="127" t="s">
        <v>341</v>
      </c>
      <c r="B326" s="22" t="s">
        <v>341</v>
      </c>
      <c r="C326" s="23"/>
      <c r="D326" s="23"/>
      <c r="E326" s="23"/>
      <c r="F326" s="23"/>
      <c r="G326" s="128" t="s">
        <v>341</v>
      </c>
      <c r="H326" s="53"/>
      <c r="I326" s="53"/>
      <c r="J326" s="53"/>
      <c r="K326" s="53"/>
      <c r="L326" s="129"/>
    </row>
    <row r="327" spans="1:12" x14ac:dyDescent="0.3">
      <c r="A327" s="121" t="s">
        <v>819</v>
      </c>
      <c r="B327" s="22" t="s">
        <v>341</v>
      </c>
      <c r="C327" s="23"/>
      <c r="D327" s="23"/>
      <c r="E327" s="23"/>
      <c r="F327" s="122" t="s">
        <v>752</v>
      </c>
      <c r="G327" s="63"/>
      <c r="H327" s="52">
        <v>39539.72</v>
      </c>
      <c r="I327" s="52">
        <v>4437.68</v>
      </c>
      <c r="J327" s="52">
        <v>0.02</v>
      </c>
      <c r="K327" s="52">
        <v>43977.38</v>
      </c>
      <c r="L327" s="131">
        <f>I327-J327</f>
        <v>4437.66</v>
      </c>
    </row>
    <row r="328" spans="1:12" x14ac:dyDescent="0.3">
      <c r="A328" s="124" t="s">
        <v>820</v>
      </c>
      <c r="B328" s="22" t="s">
        <v>341</v>
      </c>
      <c r="C328" s="23"/>
      <c r="D328" s="23"/>
      <c r="E328" s="23"/>
      <c r="F328" s="23"/>
      <c r="G328" s="125" t="s">
        <v>768</v>
      </c>
      <c r="H328" s="54">
        <v>287.39999999999998</v>
      </c>
      <c r="I328" s="54">
        <v>800</v>
      </c>
      <c r="J328" s="54">
        <v>0</v>
      </c>
      <c r="K328" s="54">
        <v>1087.4000000000001</v>
      </c>
      <c r="L328" s="126"/>
    </row>
    <row r="329" spans="1:12" x14ac:dyDescent="0.3">
      <c r="A329" s="124" t="s">
        <v>821</v>
      </c>
      <c r="B329" s="22" t="s">
        <v>341</v>
      </c>
      <c r="C329" s="23"/>
      <c r="D329" s="23"/>
      <c r="E329" s="23"/>
      <c r="F329" s="23"/>
      <c r="G329" s="125" t="s">
        <v>822</v>
      </c>
      <c r="H329" s="54">
        <v>548</v>
      </c>
      <c r="I329" s="54">
        <v>0</v>
      </c>
      <c r="J329" s="54">
        <v>0</v>
      </c>
      <c r="K329" s="54">
        <v>548</v>
      </c>
      <c r="L329" s="126"/>
    </row>
    <row r="330" spans="1:12" x14ac:dyDescent="0.3">
      <c r="A330" s="124" t="s">
        <v>823</v>
      </c>
      <c r="B330" s="22" t="s">
        <v>341</v>
      </c>
      <c r="C330" s="23"/>
      <c r="D330" s="23"/>
      <c r="E330" s="23"/>
      <c r="F330" s="23"/>
      <c r="G330" s="125" t="s">
        <v>710</v>
      </c>
      <c r="H330" s="54">
        <v>10455.76</v>
      </c>
      <c r="I330" s="54">
        <v>819.33</v>
      </c>
      <c r="J330" s="54">
        <v>0</v>
      </c>
      <c r="K330" s="54">
        <v>11275.09</v>
      </c>
      <c r="L330" s="126"/>
    </row>
    <row r="331" spans="1:12" x14ac:dyDescent="0.3">
      <c r="A331" s="124" t="s">
        <v>824</v>
      </c>
      <c r="B331" s="22" t="s">
        <v>341</v>
      </c>
      <c r="C331" s="23"/>
      <c r="D331" s="23"/>
      <c r="E331" s="23"/>
      <c r="F331" s="23"/>
      <c r="G331" s="125" t="s">
        <v>754</v>
      </c>
      <c r="H331" s="54">
        <v>2105.7600000000002</v>
      </c>
      <c r="I331" s="54">
        <v>0</v>
      </c>
      <c r="J331" s="54">
        <v>0</v>
      </c>
      <c r="K331" s="54">
        <v>2105.7600000000002</v>
      </c>
      <c r="L331" s="126"/>
    </row>
    <row r="332" spans="1:12" x14ac:dyDescent="0.3">
      <c r="A332" s="124" t="s">
        <v>825</v>
      </c>
      <c r="B332" s="22" t="s">
        <v>341</v>
      </c>
      <c r="C332" s="23"/>
      <c r="D332" s="23"/>
      <c r="E332" s="23"/>
      <c r="F332" s="23"/>
      <c r="G332" s="125" t="s">
        <v>826</v>
      </c>
      <c r="H332" s="54">
        <v>26142.799999999999</v>
      </c>
      <c r="I332" s="54">
        <v>2818.35</v>
      </c>
      <c r="J332" s="54">
        <v>0.02</v>
      </c>
      <c r="K332" s="54">
        <v>28961.13</v>
      </c>
      <c r="L332" s="126"/>
    </row>
    <row r="333" spans="1:12" x14ac:dyDescent="0.3">
      <c r="A333" s="121" t="s">
        <v>341</v>
      </c>
      <c r="B333" s="22" t="s">
        <v>341</v>
      </c>
      <c r="C333" s="23"/>
      <c r="D333" s="23"/>
      <c r="E333" s="122" t="s">
        <v>341</v>
      </c>
      <c r="F333" s="63"/>
      <c r="G333" s="63"/>
      <c r="H333" s="56"/>
      <c r="I333" s="56"/>
      <c r="J333" s="56"/>
      <c r="K333" s="56"/>
      <c r="L333" s="110"/>
    </row>
    <row r="334" spans="1:12" x14ac:dyDescent="0.3">
      <c r="A334" s="121" t="s">
        <v>827</v>
      </c>
      <c r="B334" s="21" t="s">
        <v>341</v>
      </c>
      <c r="C334" s="122" t="s">
        <v>828</v>
      </c>
      <c r="D334" s="63"/>
      <c r="E334" s="63"/>
      <c r="F334" s="63"/>
      <c r="G334" s="63"/>
      <c r="H334" s="52">
        <v>305870.40000000002</v>
      </c>
      <c r="I334" s="52">
        <v>66274.61</v>
      </c>
      <c r="J334" s="52">
        <v>0</v>
      </c>
      <c r="K334" s="52">
        <v>372145.01</v>
      </c>
      <c r="L334" s="131">
        <f>I334-J334</f>
        <v>66274.61</v>
      </c>
    </row>
    <row r="335" spans="1:12" x14ac:dyDescent="0.3">
      <c r="A335" s="121" t="s">
        <v>829</v>
      </c>
      <c r="B335" s="22" t="s">
        <v>341</v>
      </c>
      <c r="C335" s="23"/>
      <c r="D335" s="122" t="s">
        <v>828</v>
      </c>
      <c r="E335" s="63"/>
      <c r="F335" s="63"/>
      <c r="G335" s="63"/>
      <c r="H335" s="52">
        <v>305870.40000000002</v>
      </c>
      <c r="I335" s="52">
        <v>66274.61</v>
      </c>
      <c r="J335" s="52">
        <v>0</v>
      </c>
      <c r="K335" s="52">
        <v>372145.01</v>
      </c>
      <c r="L335" s="123"/>
    </row>
    <row r="336" spans="1:12" x14ac:dyDescent="0.3">
      <c r="A336" s="121" t="s">
        <v>830</v>
      </c>
      <c r="B336" s="22" t="s">
        <v>341</v>
      </c>
      <c r="C336" s="23"/>
      <c r="D336" s="23"/>
      <c r="E336" s="122" t="s">
        <v>828</v>
      </c>
      <c r="F336" s="63"/>
      <c r="G336" s="63"/>
      <c r="H336" s="52">
        <v>305870.40000000002</v>
      </c>
      <c r="I336" s="52">
        <v>66274.61</v>
      </c>
      <c r="J336" s="52">
        <v>0</v>
      </c>
      <c r="K336" s="52">
        <v>372145.01</v>
      </c>
      <c r="L336" s="123"/>
    </row>
    <row r="337" spans="1:12" x14ac:dyDescent="0.3">
      <c r="A337" s="121" t="s">
        <v>831</v>
      </c>
      <c r="B337" s="22" t="s">
        <v>341</v>
      </c>
      <c r="C337" s="23"/>
      <c r="D337" s="23"/>
      <c r="E337" s="23"/>
      <c r="F337" s="122" t="s">
        <v>813</v>
      </c>
      <c r="G337" s="63"/>
      <c r="H337" s="52">
        <v>239114.41</v>
      </c>
      <c r="I337" s="52">
        <v>58493.01</v>
      </c>
      <c r="J337" s="52">
        <v>0</v>
      </c>
      <c r="K337" s="52">
        <v>297607.42</v>
      </c>
      <c r="L337" s="131">
        <f>I337-J337</f>
        <v>58493.01</v>
      </c>
    </row>
    <row r="338" spans="1:12" x14ac:dyDescent="0.3">
      <c r="A338" s="124" t="s">
        <v>832</v>
      </c>
      <c r="B338" s="22" t="s">
        <v>341</v>
      </c>
      <c r="C338" s="23"/>
      <c r="D338" s="23"/>
      <c r="E338" s="23"/>
      <c r="F338" s="23"/>
      <c r="G338" s="125" t="s">
        <v>833</v>
      </c>
      <c r="H338" s="54">
        <v>239114.41</v>
      </c>
      <c r="I338" s="54">
        <v>58493.01</v>
      </c>
      <c r="J338" s="54">
        <v>0</v>
      </c>
      <c r="K338" s="54">
        <v>297607.42</v>
      </c>
      <c r="L338" s="126"/>
    </row>
    <row r="339" spans="1:12" x14ac:dyDescent="0.3">
      <c r="A339" s="127" t="s">
        <v>341</v>
      </c>
      <c r="B339" s="22" t="s">
        <v>341</v>
      </c>
      <c r="C339" s="23"/>
      <c r="D339" s="23"/>
      <c r="E339" s="23"/>
      <c r="F339" s="23"/>
      <c r="G339" s="128" t="s">
        <v>341</v>
      </c>
      <c r="H339" s="53"/>
      <c r="I339" s="53"/>
      <c r="J339" s="53"/>
      <c r="K339" s="53"/>
      <c r="L339" s="129"/>
    </row>
    <row r="340" spans="1:12" x14ac:dyDescent="0.3">
      <c r="A340" s="121" t="s">
        <v>834</v>
      </c>
      <c r="B340" s="22" t="s">
        <v>341</v>
      </c>
      <c r="C340" s="23"/>
      <c r="D340" s="23"/>
      <c r="E340" s="23"/>
      <c r="F340" s="122" t="s">
        <v>835</v>
      </c>
      <c r="G340" s="63"/>
      <c r="H340" s="52">
        <v>62965.49</v>
      </c>
      <c r="I340" s="52">
        <v>0</v>
      </c>
      <c r="J340" s="52">
        <v>0</v>
      </c>
      <c r="K340" s="52">
        <v>62965.49</v>
      </c>
      <c r="L340" s="131">
        <f>I340-J340</f>
        <v>0</v>
      </c>
    </row>
    <row r="341" spans="1:12" x14ac:dyDescent="0.3">
      <c r="A341" s="124" t="s">
        <v>836</v>
      </c>
      <c r="B341" s="22" t="s">
        <v>341</v>
      </c>
      <c r="C341" s="23"/>
      <c r="D341" s="23"/>
      <c r="E341" s="23"/>
      <c r="F341" s="23"/>
      <c r="G341" s="125" t="s">
        <v>837</v>
      </c>
      <c r="H341" s="54">
        <v>53463.22</v>
      </c>
      <c r="I341" s="54">
        <v>0</v>
      </c>
      <c r="J341" s="54">
        <v>0</v>
      </c>
      <c r="K341" s="54">
        <v>53463.22</v>
      </c>
      <c r="L341" s="126"/>
    </row>
    <row r="342" spans="1:12" x14ac:dyDescent="0.3">
      <c r="A342" s="124" t="s">
        <v>838</v>
      </c>
      <c r="B342" s="22" t="s">
        <v>341</v>
      </c>
      <c r="C342" s="23"/>
      <c r="D342" s="23"/>
      <c r="E342" s="23"/>
      <c r="F342" s="23"/>
      <c r="G342" s="125" t="s">
        <v>839</v>
      </c>
      <c r="H342" s="54">
        <v>9502.27</v>
      </c>
      <c r="I342" s="54">
        <v>0</v>
      </c>
      <c r="J342" s="54">
        <v>0</v>
      </c>
      <c r="K342" s="54">
        <v>9502.27</v>
      </c>
      <c r="L342" s="126"/>
    </row>
    <row r="343" spans="1:12" x14ac:dyDescent="0.3">
      <c r="A343" s="127" t="s">
        <v>341</v>
      </c>
      <c r="B343" s="22" t="s">
        <v>341</v>
      </c>
      <c r="C343" s="23"/>
      <c r="D343" s="23"/>
      <c r="E343" s="23"/>
      <c r="F343" s="23"/>
      <c r="G343" s="128" t="s">
        <v>341</v>
      </c>
      <c r="H343" s="53"/>
      <c r="I343" s="53"/>
      <c r="J343" s="53"/>
      <c r="K343" s="53"/>
      <c r="L343" s="129"/>
    </row>
    <row r="344" spans="1:12" x14ac:dyDescent="0.3">
      <c r="A344" s="121" t="s">
        <v>840</v>
      </c>
      <c r="B344" s="22" t="s">
        <v>341</v>
      </c>
      <c r="C344" s="23"/>
      <c r="D344" s="23"/>
      <c r="E344" s="23"/>
      <c r="F344" s="122" t="s">
        <v>752</v>
      </c>
      <c r="G344" s="63"/>
      <c r="H344" s="52">
        <v>3790.5</v>
      </c>
      <c r="I344" s="52">
        <v>7781.6</v>
      </c>
      <c r="J344" s="52">
        <v>0</v>
      </c>
      <c r="K344" s="52">
        <v>11572.1</v>
      </c>
      <c r="L344" s="131">
        <f>I344-J344</f>
        <v>7781.6</v>
      </c>
    </row>
    <row r="345" spans="1:12" x14ac:dyDescent="0.3">
      <c r="A345" s="124" t="s">
        <v>841</v>
      </c>
      <c r="B345" s="22" t="s">
        <v>341</v>
      </c>
      <c r="C345" s="23"/>
      <c r="D345" s="23"/>
      <c r="E345" s="23"/>
      <c r="F345" s="23"/>
      <c r="G345" s="125" t="s">
        <v>754</v>
      </c>
      <c r="H345" s="54">
        <v>1197</v>
      </c>
      <c r="I345" s="54">
        <v>630</v>
      </c>
      <c r="J345" s="54">
        <v>0</v>
      </c>
      <c r="K345" s="54">
        <v>1827</v>
      </c>
      <c r="L345" s="126"/>
    </row>
    <row r="346" spans="1:12" x14ac:dyDescent="0.3">
      <c r="A346" s="124" t="s">
        <v>842</v>
      </c>
      <c r="B346" s="22" t="s">
        <v>341</v>
      </c>
      <c r="C346" s="23"/>
      <c r="D346" s="23"/>
      <c r="E346" s="23"/>
      <c r="F346" s="23"/>
      <c r="G346" s="125" t="s">
        <v>768</v>
      </c>
      <c r="H346" s="54">
        <v>2593.5</v>
      </c>
      <c r="I346" s="54">
        <v>3941.6</v>
      </c>
      <c r="J346" s="54">
        <v>0</v>
      </c>
      <c r="K346" s="54">
        <v>6535.1</v>
      </c>
      <c r="L346" s="126"/>
    </row>
    <row r="347" spans="1:12" x14ac:dyDescent="0.3">
      <c r="A347" s="124" t="s">
        <v>843</v>
      </c>
      <c r="B347" s="22" t="s">
        <v>341</v>
      </c>
      <c r="C347" s="23"/>
      <c r="D347" s="23"/>
      <c r="E347" s="23"/>
      <c r="F347" s="23"/>
      <c r="G347" s="125" t="s">
        <v>756</v>
      </c>
      <c r="H347" s="54">
        <v>0</v>
      </c>
      <c r="I347" s="54">
        <v>3210</v>
      </c>
      <c r="J347" s="54">
        <v>0</v>
      </c>
      <c r="K347" s="54">
        <v>3210</v>
      </c>
      <c r="L347" s="126"/>
    </row>
    <row r="348" spans="1:12" x14ac:dyDescent="0.3">
      <c r="A348" s="127" t="s">
        <v>341</v>
      </c>
      <c r="B348" s="22" t="s">
        <v>341</v>
      </c>
      <c r="C348" s="23"/>
      <c r="D348" s="23"/>
      <c r="E348" s="23"/>
      <c r="F348" s="23"/>
      <c r="G348" s="128" t="s">
        <v>341</v>
      </c>
      <c r="H348" s="53"/>
      <c r="I348" s="53"/>
      <c r="J348" s="53"/>
      <c r="K348" s="53"/>
      <c r="L348" s="129"/>
    </row>
    <row r="349" spans="1:12" x14ac:dyDescent="0.3">
      <c r="A349" s="121" t="s">
        <v>844</v>
      </c>
      <c r="B349" s="21" t="s">
        <v>341</v>
      </c>
      <c r="C349" s="122" t="s">
        <v>845</v>
      </c>
      <c r="D349" s="63"/>
      <c r="E349" s="63"/>
      <c r="F349" s="63"/>
      <c r="G349" s="63"/>
      <c r="H349" s="52">
        <v>535514.72</v>
      </c>
      <c r="I349" s="52">
        <v>107041.78</v>
      </c>
      <c r="J349" s="52">
        <v>0</v>
      </c>
      <c r="K349" s="52">
        <v>642556.5</v>
      </c>
      <c r="L349" s="131">
        <f>I349-J349</f>
        <v>107041.78</v>
      </c>
    </row>
    <row r="350" spans="1:12" x14ac:dyDescent="0.3">
      <c r="A350" s="121" t="s">
        <v>846</v>
      </c>
      <c r="B350" s="22" t="s">
        <v>341</v>
      </c>
      <c r="C350" s="23"/>
      <c r="D350" s="122" t="s">
        <v>845</v>
      </c>
      <c r="E350" s="63"/>
      <c r="F350" s="63"/>
      <c r="G350" s="63"/>
      <c r="H350" s="52">
        <v>535514.72</v>
      </c>
      <c r="I350" s="52">
        <v>107041.78</v>
      </c>
      <c r="J350" s="52">
        <v>0</v>
      </c>
      <c r="K350" s="52">
        <v>642556.5</v>
      </c>
      <c r="L350" s="123"/>
    </row>
    <row r="351" spans="1:12" x14ac:dyDescent="0.3">
      <c r="A351" s="121" t="s">
        <v>847</v>
      </c>
      <c r="B351" s="22" t="s">
        <v>341</v>
      </c>
      <c r="C351" s="23"/>
      <c r="D351" s="23"/>
      <c r="E351" s="122" t="s">
        <v>845</v>
      </c>
      <c r="F351" s="63"/>
      <c r="G351" s="63"/>
      <c r="H351" s="52">
        <v>535514.72</v>
      </c>
      <c r="I351" s="52">
        <v>107041.78</v>
      </c>
      <c r="J351" s="52">
        <v>0</v>
      </c>
      <c r="K351" s="52">
        <v>642556.5</v>
      </c>
      <c r="L351" s="123"/>
    </row>
    <row r="352" spans="1:12" x14ac:dyDescent="0.3">
      <c r="A352" s="121" t="s">
        <v>848</v>
      </c>
      <c r="B352" s="22" t="s">
        <v>341</v>
      </c>
      <c r="C352" s="23"/>
      <c r="D352" s="23"/>
      <c r="E352" s="23"/>
      <c r="F352" s="122" t="s">
        <v>849</v>
      </c>
      <c r="G352" s="63"/>
      <c r="H352" s="52">
        <v>93082.9</v>
      </c>
      <c r="I352" s="52">
        <v>36669.410000000003</v>
      </c>
      <c r="J352" s="52">
        <v>0</v>
      </c>
      <c r="K352" s="52">
        <v>129752.31</v>
      </c>
      <c r="L352" s="131">
        <f>I352-J352</f>
        <v>36669.410000000003</v>
      </c>
    </row>
    <row r="353" spans="1:12" x14ac:dyDescent="0.3">
      <c r="A353" s="124" t="s">
        <v>850</v>
      </c>
      <c r="B353" s="22" t="s">
        <v>341</v>
      </c>
      <c r="C353" s="23"/>
      <c r="D353" s="23"/>
      <c r="E353" s="23"/>
      <c r="F353" s="23"/>
      <c r="G353" s="125" t="s">
        <v>851</v>
      </c>
      <c r="H353" s="54">
        <v>93082.9</v>
      </c>
      <c r="I353" s="54">
        <v>36669.410000000003</v>
      </c>
      <c r="J353" s="54">
        <v>0</v>
      </c>
      <c r="K353" s="54">
        <v>129752.31</v>
      </c>
      <c r="L353" s="126"/>
    </row>
    <row r="354" spans="1:12" x14ac:dyDescent="0.3">
      <c r="A354" s="127" t="s">
        <v>341</v>
      </c>
      <c r="B354" s="22" t="s">
        <v>341</v>
      </c>
      <c r="C354" s="23"/>
      <c r="D354" s="23"/>
      <c r="E354" s="23"/>
      <c r="F354" s="23"/>
      <c r="G354" s="128" t="s">
        <v>341</v>
      </c>
      <c r="H354" s="53"/>
      <c r="I354" s="53"/>
      <c r="J354" s="53"/>
      <c r="K354" s="53"/>
      <c r="L354" s="129"/>
    </row>
    <row r="355" spans="1:12" x14ac:dyDescent="0.3">
      <c r="A355" s="121" t="s">
        <v>852</v>
      </c>
      <c r="B355" s="22" t="s">
        <v>341</v>
      </c>
      <c r="C355" s="23"/>
      <c r="D355" s="23"/>
      <c r="E355" s="23"/>
      <c r="F355" s="122" t="s">
        <v>853</v>
      </c>
      <c r="G355" s="63"/>
      <c r="H355" s="52">
        <v>55451.82</v>
      </c>
      <c r="I355" s="52">
        <v>40128</v>
      </c>
      <c r="J355" s="52">
        <v>0</v>
      </c>
      <c r="K355" s="52">
        <v>95579.82</v>
      </c>
      <c r="L355" s="131">
        <f>I355-J355</f>
        <v>40128</v>
      </c>
    </row>
    <row r="356" spans="1:12" x14ac:dyDescent="0.3">
      <c r="A356" s="124" t="s">
        <v>854</v>
      </c>
      <c r="B356" s="22" t="s">
        <v>341</v>
      </c>
      <c r="C356" s="23"/>
      <c r="D356" s="23"/>
      <c r="E356" s="23"/>
      <c r="F356" s="23"/>
      <c r="G356" s="125" t="s">
        <v>855</v>
      </c>
      <c r="H356" s="54">
        <v>44383.02</v>
      </c>
      <c r="I356" s="54">
        <v>29520</v>
      </c>
      <c r="J356" s="54">
        <v>0</v>
      </c>
      <c r="K356" s="54">
        <v>73903.02</v>
      </c>
      <c r="L356" s="126"/>
    </row>
    <row r="357" spans="1:12" x14ac:dyDescent="0.3">
      <c r="A357" s="124" t="s">
        <v>856</v>
      </c>
      <c r="B357" s="22" t="s">
        <v>341</v>
      </c>
      <c r="C357" s="23"/>
      <c r="D357" s="23"/>
      <c r="E357" s="23"/>
      <c r="F357" s="23"/>
      <c r="G357" s="125" t="s">
        <v>857</v>
      </c>
      <c r="H357" s="54">
        <v>11068.8</v>
      </c>
      <c r="I357" s="54">
        <v>10608</v>
      </c>
      <c r="J357" s="54">
        <v>0</v>
      </c>
      <c r="K357" s="54">
        <v>21676.799999999999</v>
      </c>
      <c r="L357" s="126"/>
    </row>
    <row r="358" spans="1:12" x14ac:dyDescent="0.3">
      <c r="A358" s="127" t="s">
        <v>341</v>
      </c>
      <c r="B358" s="22" t="s">
        <v>341</v>
      </c>
      <c r="C358" s="23"/>
      <c r="D358" s="23"/>
      <c r="E358" s="23"/>
      <c r="F358" s="23"/>
      <c r="G358" s="128" t="s">
        <v>341</v>
      </c>
      <c r="H358" s="53"/>
      <c r="I358" s="53"/>
      <c r="J358" s="53"/>
      <c r="K358" s="53"/>
      <c r="L358" s="129"/>
    </row>
    <row r="359" spans="1:12" x14ac:dyDescent="0.3">
      <c r="A359" s="121" t="s">
        <v>858</v>
      </c>
      <c r="B359" s="22" t="s">
        <v>341</v>
      </c>
      <c r="C359" s="23"/>
      <c r="D359" s="23"/>
      <c r="E359" s="23"/>
      <c r="F359" s="122" t="s">
        <v>859</v>
      </c>
      <c r="G359" s="63"/>
      <c r="H359" s="52">
        <v>109</v>
      </c>
      <c r="I359" s="52">
        <v>109</v>
      </c>
      <c r="J359" s="52">
        <v>0</v>
      </c>
      <c r="K359" s="52">
        <v>218</v>
      </c>
      <c r="L359" s="131">
        <f>I359-J359</f>
        <v>109</v>
      </c>
    </row>
    <row r="360" spans="1:12" x14ac:dyDescent="0.3">
      <c r="A360" s="124" t="s">
        <v>860</v>
      </c>
      <c r="B360" s="22" t="s">
        <v>341</v>
      </c>
      <c r="C360" s="23"/>
      <c r="D360" s="23"/>
      <c r="E360" s="23"/>
      <c r="F360" s="23"/>
      <c r="G360" s="125" t="s">
        <v>861</v>
      </c>
      <c r="H360" s="54">
        <v>109</v>
      </c>
      <c r="I360" s="54">
        <v>109</v>
      </c>
      <c r="J360" s="54">
        <v>0</v>
      </c>
      <c r="K360" s="54">
        <v>218</v>
      </c>
      <c r="L360" s="126"/>
    </row>
    <row r="361" spans="1:12" x14ac:dyDescent="0.3">
      <c r="A361" s="127" t="s">
        <v>341</v>
      </c>
      <c r="B361" s="22" t="s">
        <v>341</v>
      </c>
      <c r="C361" s="23"/>
      <c r="D361" s="23"/>
      <c r="E361" s="23"/>
      <c r="F361" s="23"/>
      <c r="G361" s="128" t="s">
        <v>341</v>
      </c>
      <c r="H361" s="53"/>
      <c r="I361" s="53"/>
      <c r="J361" s="53"/>
      <c r="K361" s="53"/>
      <c r="L361" s="129"/>
    </row>
    <row r="362" spans="1:12" x14ac:dyDescent="0.3">
      <c r="A362" s="121" t="s">
        <v>862</v>
      </c>
      <c r="B362" s="22" t="s">
        <v>341</v>
      </c>
      <c r="C362" s="23"/>
      <c r="D362" s="23"/>
      <c r="E362" s="23"/>
      <c r="F362" s="122" t="s">
        <v>863</v>
      </c>
      <c r="G362" s="63"/>
      <c r="H362" s="52">
        <v>221202.08</v>
      </c>
      <c r="I362" s="52">
        <v>11629.12</v>
      </c>
      <c r="J362" s="52">
        <v>0</v>
      </c>
      <c r="K362" s="52">
        <v>232831.2</v>
      </c>
      <c r="L362" s="131">
        <f t="shared" ref="L362:L370" si="1">I362-J362</f>
        <v>11629.12</v>
      </c>
    </row>
    <row r="363" spans="1:12" x14ac:dyDescent="0.3">
      <c r="A363" s="124" t="s">
        <v>864</v>
      </c>
      <c r="B363" s="22" t="s">
        <v>341</v>
      </c>
      <c r="C363" s="23"/>
      <c r="D363" s="23"/>
      <c r="E363" s="23"/>
      <c r="F363" s="23"/>
      <c r="G363" s="125" t="s">
        <v>865</v>
      </c>
      <c r="H363" s="54">
        <v>8569.76</v>
      </c>
      <c r="I363" s="54">
        <v>0</v>
      </c>
      <c r="J363" s="54">
        <v>0</v>
      </c>
      <c r="K363" s="54">
        <v>8569.76</v>
      </c>
      <c r="L363" s="131">
        <f t="shared" si="1"/>
        <v>0</v>
      </c>
    </row>
    <row r="364" spans="1:12" x14ac:dyDescent="0.3">
      <c r="A364" s="124" t="s">
        <v>866</v>
      </c>
      <c r="B364" s="22" t="s">
        <v>341</v>
      </c>
      <c r="C364" s="23"/>
      <c r="D364" s="23"/>
      <c r="E364" s="23"/>
      <c r="F364" s="23"/>
      <c r="G364" s="125" t="s">
        <v>768</v>
      </c>
      <c r="H364" s="54">
        <v>19820.32</v>
      </c>
      <c r="I364" s="54">
        <v>3733.28</v>
      </c>
      <c r="J364" s="54">
        <v>0</v>
      </c>
      <c r="K364" s="54">
        <v>23553.599999999999</v>
      </c>
      <c r="L364" s="131">
        <f t="shared" si="1"/>
        <v>3733.28</v>
      </c>
    </row>
    <row r="365" spans="1:12" x14ac:dyDescent="0.3">
      <c r="A365" s="124" t="s">
        <v>867</v>
      </c>
      <c r="B365" s="22" t="s">
        <v>341</v>
      </c>
      <c r="C365" s="23"/>
      <c r="D365" s="23"/>
      <c r="E365" s="23"/>
      <c r="F365" s="23"/>
      <c r="G365" s="125" t="s">
        <v>868</v>
      </c>
      <c r="H365" s="54">
        <v>137101.5</v>
      </c>
      <c r="I365" s="54">
        <v>3276</v>
      </c>
      <c r="J365" s="54">
        <v>0</v>
      </c>
      <c r="K365" s="54">
        <v>140377.5</v>
      </c>
      <c r="L365" s="131">
        <f t="shared" si="1"/>
        <v>3276</v>
      </c>
    </row>
    <row r="366" spans="1:12" x14ac:dyDescent="0.3">
      <c r="A366" s="124" t="s">
        <v>869</v>
      </c>
      <c r="B366" s="22" t="s">
        <v>341</v>
      </c>
      <c r="C366" s="23"/>
      <c r="D366" s="23"/>
      <c r="E366" s="23"/>
      <c r="F366" s="23"/>
      <c r="G366" s="125" t="s">
        <v>870</v>
      </c>
      <c r="H366" s="54">
        <v>37316.22</v>
      </c>
      <c r="I366" s="54">
        <v>1619.84</v>
      </c>
      <c r="J366" s="54">
        <v>0</v>
      </c>
      <c r="K366" s="54">
        <v>38936.06</v>
      </c>
      <c r="L366" s="131">
        <f t="shared" si="1"/>
        <v>1619.84</v>
      </c>
    </row>
    <row r="367" spans="1:12" x14ac:dyDescent="0.3">
      <c r="A367" s="124" t="s">
        <v>871</v>
      </c>
      <c r="B367" s="22" t="s">
        <v>341</v>
      </c>
      <c r="C367" s="23"/>
      <c r="D367" s="23"/>
      <c r="E367" s="23"/>
      <c r="F367" s="23"/>
      <c r="G367" s="125" t="s">
        <v>872</v>
      </c>
      <c r="H367" s="54">
        <v>2283.4</v>
      </c>
      <c r="I367" s="54">
        <v>0</v>
      </c>
      <c r="J367" s="54">
        <v>0</v>
      </c>
      <c r="K367" s="54">
        <v>2283.4</v>
      </c>
      <c r="L367" s="131">
        <f t="shared" si="1"/>
        <v>0</v>
      </c>
    </row>
    <row r="368" spans="1:12" x14ac:dyDescent="0.3">
      <c r="A368" s="124" t="s">
        <v>873</v>
      </c>
      <c r="B368" s="22" t="s">
        <v>341</v>
      </c>
      <c r="C368" s="23"/>
      <c r="D368" s="23"/>
      <c r="E368" s="23"/>
      <c r="F368" s="23"/>
      <c r="G368" s="125" t="s">
        <v>874</v>
      </c>
      <c r="H368" s="54">
        <v>12600</v>
      </c>
      <c r="I368" s="54">
        <v>0</v>
      </c>
      <c r="J368" s="54">
        <v>0</v>
      </c>
      <c r="K368" s="54">
        <v>12600</v>
      </c>
      <c r="L368" s="131">
        <f t="shared" si="1"/>
        <v>0</v>
      </c>
    </row>
    <row r="369" spans="1:12" x14ac:dyDescent="0.3">
      <c r="A369" s="124" t="s">
        <v>875</v>
      </c>
      <c r="B369" s="22" t="s">
        <v>341</v>
      </c>
      <c r="C369" s="23"/>
      <c r="D369" s="23"/>
      <c r="E369" s="23"/>
      <c r="F369" s="23"/>
      <c r="G369" s="125" t="s">
        <v>876</v>
      </c>
      <c r="H369" s="54">
        <v>1200</v>
      </c>
      <c r="I369" s="54">
        <v>3000</v>
      </c>
      <c r="J369" s="54">
        <v>0</v>
      </c>
      <c r="K369" s="54">
        <v>4200</v>
      </c>
      <c r="L369" s="131">
        <f t="shared" si="1"/>
        <v>3000</v>
      </c>
    </row>
    <row r="370" spans="1:12" x14ac:dyDescent="0.3">
      <c r="A370" s="124" t="s">
        <v>877</v>
      </c>
      <c r="B370" s="22" t="s">
        <v>341</v>
      </c>
      <c r="C370" s="23"/>
      <c r="D370" s="23"/>
      <c r="E370" s="23"/>
      <c r="F370" s="23"/>
      <c r="G370" s="125" t="s">
        <v>878</v>
      </c>
      <c r="H370" s="54">
        <v>2310.88</v>
      </c>
      <c r="I370" s="54">
        <v>0</v>
      </c>
      <c r="J370" s="54">
        <v>0</v>
      </c>
      <c r="K370" s="54">
        <v>2310.88</v>
      </c>
      <c r="L370" s="131">
        <f t="shared" si="1"/>
        <v>0</v>
      </c>
    </row>
    <row r="371" spans="1:12" x14ac:dyDescent="0.3">
      <c r="A371" s="127" t="s">
        <v>341</v>
      </c>
      <c r="B371" s="22" t="s">
        <v>341</v>
      </c>
      <c r="C371" s="23"/>
      <c r="D371" s="23"/>
      <c r="E371" s="23"/>
      <c r="F371" s="23"/>
      <c r="G371" s="128" t="s">
        <v>341</v>
      </c>
      <c r="H371" s="53"/>
      <c r="I371" s="53"/>
      <c r="J371" s="53"/>
      <c r="K371" s="53"/>
      <c r="L371" s="129"/>
    </row>
    <row r="372" spans="1:12" x14ac:dyDescent="0.3">
      <c r="A372" s="121" t="s">
        <v>879</v>
      </c>
      <c r="B372" s="22" t="s">
        <v>341</v>
      </c>
      <c r="C372" s="23"/>
      <c r="D372" s="23"/>
      <c r="E372" s="23"/>
      <c r="F372" s="122" t="s">
        <v>752</v>
      </c>
      <c r="G372" s="63"/>
      <c r="H372" s="52">
        <v>165668.92000000001</v>
      </c>
      <c r="I372" s="52">
        <v>18506.25</v>
      </c>
      <c r="J372" s="52">
        <v>0</v>
      </c>
      <c r="K372" s="52">
        <v>184175.17</v>
      </c>
      <c r="L372" s="131">
        <f>I372-J372</f>
        <v>18506.25</v>
      </c>
    </row>
    <row r="373" spans="1:12" x14ac:dyDescent="0.3">
      <c r="A373" s="124" t="s">
        <v>880</v>
      </c>
      <c r="B373" s="22" t="s">
        <v>341</v>
      </c>
      <c r="C373" s="23"/>
      <c r="D373" s="23"/>
      <c r="E373" s="23"/>
      <c r="F373" s="23"/>
      <c r="G373" s="125" t="s">
        <v>754</v>
      </c>
      <c r="H373" s="54">
        <v>21575.279999999999</v>
      </c>
      <c r="I373" s="54">
        <v>0</v>
      </c>
      <c r="J373" s="54">
        <v>0</v>
      </c>
      <c r="K373" s="54">
        <v>21575.279999999999</v>
      </c>
      <c r="L373" s="126"/>
    </row>
    <row r="374" spans="1:12" x14ac:dyDescent="0.3">
      <c r="A374" s="124" t="s">
        <v>881</v>
      </c>
      <c r="B374" s="22" t="s">
        <v>341</v>
      </c>
      <c r="C374" s="23"/>
      <c r="D374" s="23"/>
      <c r="E374" s="23"/>
      <c r="F374" s="23"/>
      <c r="G374" s="125" t="s">
        <v>882</v>
      </c>
      <c r="H374" s="54">
        <v>176.4</v>
      </c>
      <c r="I374" s="54">
        <v>0</v>
      </c>
      <c r="J374" s="54">
        <v>0</v>
      </c>
      <c r="K374" s="54">
        <v>176.4</v>
      </c>
      <c r="L374" s="126"/>
    </row>
    <row r="375" spans="1:12" x14ac:dyDescent="0.3">
      <c r="A375" s="124" t="s">
        <v>883</v>
      </c>
      <c r="B375" s="22" t="s">
        <v>341</v>
      </c>
      <c r="C375" s="23"/>
      <c r="D375" s="23"/>
      <c r="E375" s="23"/>
      <c r="F375" s="23"/>
      <c r="G375" s="125" t="s">
        <v>884</v>
      </c>
      <c r="H375" s="54">
        <v>5903.69</v>
      </c>
      <c r="I375" s="54">
        <v>0</v>
      </c>
      <c r="J375" s="54">
        <v>0</v>
      </c>
      <c r="K375" s="54">
        <v>5903.69</v>
      </c>
      <c r="L375" s="126"/>
    </row>
    <row r="376" spans="1:12" x14ac:dyDescent="0.3">
      <c r="A376" s="124" t="s">
        <v>885</v>
      </c>
      <c r="B376" s="22" t="s">
        <v>341</v>
      </c>
      <c r="C376" s="23"/>
      <c r="D376" s="23"/>
      <c r="E376" s="23"/>
      <c r="F376" s="23"/>
      <c r="G376" s="125" t="s">
        <v>886</v>
      </c>
      <c r="H376" s="54">
        <v>98306.25</v>
      </c>
      <c r="I376" s="54">
        <v>8426.25</v>
      </c>
      <c r="J376" s="54">
        <v>0</v>
      </c>
      <c r="K376" s="54">
        <v>106732.5</v>
      </c>
      <c r="L376" s="126"/>
    </row>
    <row r="377" spans="1:12" x14ac:dyDescent="0.3">
      <c r="A377" s="124" t="s">
        <v>887</v>
      </c>
      <c r="B377" s="22" t="s">
        <v>341</v>
      </c>
      <c r="C377" s="23"/>
      <c r="D377" s="23"/>
      <c r="E377" s="23"/>
      <c r="F377" s="23"/>
      <c r="G377" s="125" t="s">
        <v>760</v>
      </c>
      <c r="H377" s="54">
        <v>35842.300000000003</v>
      </c>
      <c r="I377" s="54">
        <v>10080</v>
      </c>
      <c r="J377" s="54">
        <v>0</v>
      </c>
      <c r="K377" s="54">
        <v>45922.3</v>
      </c>
      <c r="L377" s="126"/>
    </row>
    <row r="378" spans="1:12" x14ac:dyDescent="0.3">
      <c r="A378" s="124" t="s">
        <v>888</v>
      </c>
      <c r="B378" s="22" t="s">
        <v>341</v>
      </c>
      <c r="C378" s="23"/>
      <c r="D378" s="23"/>
      <c r="E378" s="23"/>
      <c r="F378" s="23"/>
      <c r="G378" s="125" t="s">
        <v>756</v>
      </c>
      <c r="H378" s="54">
        <v>3865</v>
      </c>
      <c r="I378" s="54">
        <v>0</v>
      </c>
      <c r="J378" s="54">
        <v>0</v>
      </c>
      <c r="K378" s="54">
        <v>3865</v>
      </c>
      <c r="L378" s="126"/>
    </row>
    <row r="379" spans="1:12" x14ac:dyDescent="0.3">
      <c r="A379" s="127" t="s">
        <v>341</v>
      </c>
      <c r="B379" s="22" t="s">
        <v>341</v>
      </c>
      <c r="C379" s="23"/>
      <c r="D379" s="23"/>
      <c r="E379" s="23"/>
      <c r="F379" s="23"/>
      <c r="G379" s="128" t="s">
        <v>341</v>
      </c>
      <c r="H379" s="53"/>
      <c r="I379" s="53"/>
      <c r="J379" s="53"/>
      <c r="K379" s="53"/>
      <c r="L379" s="129"/>
    </row>
    <row r="380" spans="1:12" x14ac:dyDescent="0.3">
      <c r="A380" s="121" t="s">
        <v>889</v>
      </c>
      <c r="B380" s="21" t="s">
        <v>341</v>
      </c>
      <c r="C380" s="122" t="s">
        <v>890</v>
      </c>
      <c r="D380" s="63"/>
      <c r="E380" s="63"/>
      <c r="F380" s="63"/>
      <c r="G380" s="63"/>
      <c r="H380" s="52">
        <v>220744.61</v>
      </c>
      <c r="I380" s="52">
        <v>98005.01</v>
      </c>
      <c r="J380" s="52">
        <v>0</v>
      </c>
      <c r="K380" s="52">
        <v>318749.62</v>
      </c>
      <c r="L380" s="131">
        <f>I380-J380</f>
        <v>98005.01</v>
      </c>
    </row>
    <row r="381" spans="1:12" x14ac:dyDescent="0.3">
      <c r="A381" s="121" t="s">
        <v>891</v>
      </c>
      <c r="B381" s="22" t="s">
        <v>341</v>
      </c>
      <c r="C381" s="23"/>
      <c r="D381" s="122" t="s">
        <v>890</v>
      </c>
      <c r="E381" s="63"/>
      <c r="F381" s="63"/>
      <c r="G381" s="63"/>
      <c r="H381" s="52">
        <v>220744.61</v>
      </c>
      <c r="I381" s="52">
        <v>98005.01</v>
      </c>
      <c r="J381" s="52">
        <v>0</v>
      </c>
      <c r="K381" s="52">
        <v>318749.62</v>
      </c>
      <c r="L381" s="123"/>
    </row>
    <row r="382" spans="1:12" x14ac:dyDescent="0.3">
      <c r="A382" s="121" t="s">
        <v>892</v>
      </c>
      <c r="B382" s="22" t="s">
        <v>341</v>
      </c>
      <c r="C382" s="23"/>
      <c r="D382" s="23"/>
      <c r="E382" s="122" t="s">
        <v>890</v>
      </c>
      <c r="F382" s="63"/>
      <c r="G382" s="63"/>
      <c r="H382" s="52">
        <v>220744.61</v>
      </c>
      <c r="I382" s="52">
        <v>98005.01</v>
      </c>
      <c r="J382" s="52">
        <v>0</v>
      </c>
      <c r="K382" s="52">
        <v>318749.62</v>
      </c>
      <c r="L382" s="123"/>
    </row>
    <row r="383" spans="1:12" x14ac:dyDescent="0.3">
      <c r="A383" s="121" t="s">
        <v>893</v>
      </c>
      <c r="B383" s="22" t="s">
        <v>341</v>
      </c>
      <c r="C383" s="23"/>
      <c r="D383" s="23"/>
      <c r="E383" s="23"/>
      <c r="F383" s="122" t="s">
        <v>894</v>
      </c>
      <c r="G383" s="63"/>
      <c r="H383" s="52">
        <v>9025.76</v>
      </c>
      <c r="I383" s="52">
        <v>837.47</v>
      </c>
      <c r="J383" s="52">
        <v>0</v>
      </c>
      <c r="K383" s="52">
        <v>9863.23</v>
      </c>
      <c r="L383" s="131">
        <f>I383-J383</f>
        <v>837.47</v>
      </c>
    </row>
    <row r="384" spans="1:12" x14ac:dyDescent="0.3">
      <c r="A384" s="124" t="s">
        <v>895</v>
      </c>
      <c r="B384" s="22" t="s">
        <v>341</v>
      </c>
      <c r="C384" s="23"/>
      <c r="D384" s="23"/>
      <c r="E384" s="23"/>
      <c r="F384" s="23"/>
      <c r="G384" s="125" t="s">
        <v>896</v>
      </c>
      <c r="H384" s="54">
        <v>8374.92</v>
      </c>
      <c r="I384" s="54">
        <v>837.47</v>
      </c>
      <c r="J384" s="54">
        <v>0</v>
      </c>
      <c r="K384" s="54">
        <v>9212.39</v>
      </c>
      <c r="L384" s="126"/>
    </row>
    <row r="385" spans="1:12" x14ac:dyDescent="0.3">
      <c r="A385" s="124" t="s">
        <v>897</v>
      </c>
      <c r="B385" s="22" t="s">
        <v>341</v>
      </c>
      <c r="C385" s="23"/>
      <c r="D385" s="23"/>
      <c r="E385" s="23"/>
      <c r="F385" s="23"/>
      <c r="G385" s="125" t="s">
        <v>898</v>
      </c>
      <c r="H385" s="54">
        <v>650.84</v>
      </c>
      <c r="I385" s="54">
        <v>0</v>
      </c>
      <c r="J385" s="54">
        <v>0</v>
      </c>
      <c r="K385" s="54">
        <v>650.84</v>
      </c>
      <c r="L385" s="126"/>
    </row>
    <row r="386" spans="1:12" x14ac:dyDescent="0.3">
      <c r="A386" s="127" t="s">
        <v>341</v>
      </c>
      <c r="B386" s="22" t="s">
        <v>341</v>
      </c>
      <c r="C386" s="23"/>
      <c r="D386" s="23"/>
      <c r="E386" s="23"/>
      <c r="F386" s="23"/>
      <c r="G386" s="128" t="s">
        <v>341</v>
      </c>
      <c r="H386" s="53"/>
      <c r="I386" s="53"/>
      <c r="J386" s="53"/>
      <c r="K386" s="53"/>
      <c r="L386" s="129"/>
    </row>
    <row r="387" spans="1:12" x14ac:dyDescent="0.3">
      <c r="A387" s="121" t="s">
        <v>899</v>
      </c>
      <c r="B387" s="22" t="s">
        <v>341</v>
      </c>
      <c r="C387" s="23"/>
      <c r="D387" s="23"/>
      <c r="E387" s="23"/>
      <c r="F387" s="122" t="s">
        <v>900</v>
      </c>
      <c r="G387" s="63"/>
      <c r="H387" s="52">
        <v>67097.75</v>
      </c>
      <c r="I387" s="52">
        <v>20115.64</v>
      </c>
      <c r="J387" s="52">
        <v>0</v>
      </c>
      <c r="K387" s="52">
        <v>87213.39</v>
      </c>
      <c r="L387" s="131">
        <f>I387-J387</f>
        <v>20115.64</v>
      </c>
    </row>
    <row r="388" spans="1:12" x14ac:dyDescent="0.3">
      <c r="A388" s="124" t="s">
        <v>901</v>
      </c>
      <c r="B388" s="22" t="s">
        <v>341</v>
      </c>
      <c r="C388" s="23"/>
      <c r="D388" s="23"/>
      <c r="E388" s="23"/>
      <c r="F388" s="23"/>
      <c r="G388" s="125" t="s">
        <v>902</v>
      </c>
      <c r="H388" s="54">
        <v>6736.2</v>
      </c>
      <c r="I388" s="54">
        <v>0</v>
      </c>
      <c r="J388" s="54">
        <v>0</v>
      </c>
      <c r="K388" s="54">
        <v>6736.2</v>
      </c>
      <c r="L388" s="126"/>
    </row>
    <row r="389" spans="1:12" x14ac:dyDescent="0.3">
      <c r="A389" s="124" t="s">
        <v>903</v>
      </c>
      <c r="B389" s="22" t="s">
        <v>341</v>
      </c>
      <c r="C389" s="23"/>
      <c r="D389" s="23"/>
      <c r="E389" s="23"/>
      <c r="F389" s="23"/>
      <c r="G389" s="125" t="s">
        <v>904</v>
      </c>
      <c r="H389" s="54">
        <v>0</v>
      </c>
      <c r="I389" s="54">
        <v>3665.28</v>
      </c>
      <c r="J389" s="54">
        <v>0</v>
      </c>
      <c r="K389" s="54">
        <v>3665.28</v>
      </c>
      <c r="L389" s="126"/>
    </row>
    <row r="390" spans="1:12" x14ac:dyDescent="0.3">
      <c r="A390" s="124" t="s">
        <v>905</v>
      </c>
      <c r="B390" s="22" t="s">
        <v>341</v>
      </c>
      <c r="C390" s="23"/>
      <c r="D390" s="23"/>
      <c r="E390" s="23"/>
      <c r="F390" s="23"/>
      <c r="G390" s="125" t="s">
        <v>906</v>
      </c>
      <c r="H390" s="54">
        <v>45361.55</v>
      </c>
      <c r="I390" s="54">
        <v>0</v>
      </c>
      <c r="J390" s="54">
        <v>0</v>
      </c>
      <c r="K390" s="54">
        <v>45361.55</v>
      </c>
      <c r="L390" s="126"/>
    </row>
    <row r="391" spans="1:12" x14ac:dyDescent="0.3">
      <c r="A391" s="124" t="s">
        <v>907</v>
      </c>
      <c r="B391" s="22" t="s">
        <v>341</v>
      </c>
      <c r="C391" s="23"/>
      <c r="D391" s="23"/>
      <c r="E391" s="23"/>
      <c r="F391" s="23"/>
      <c r="G391" s="125" t="s">
        <v>908</v>
      </c>
      <c r="H391" s="54">
        <v>0</v>
      </c>
      <c r="I391" s="54">
        <v>4299.3999999999996</v>
      </c>
      <c r="J391" s="54">
        <v>0</v>
      </c>
      <c r="K391" s="54">
        <v>4299.3999999999996</v>
      </c>
      <c r="L391" s="126"/>
    </row>
    <row r="392" spans="1:12" x14ac:dyDescent="0.3">
      <c r="A392" s="124" t="s">
        <v>909</v>
      </c>
      <c r="B392" s="22" t="s">
        <v>341</v>
      </c>
      <c r="C392" s="23"/>
      <c r="D392" s="23"/>
      <c r="E392" s="23"/>
      <c r="F392" s="23"/>
      <c r="G392" s="125" t="s">
        <v>910</v>
      </c>
      <c r="H392" s="54">
        <v>0</v>
      </c>
      <c r="I392" s="54">
        <v>5799.21</v>
      </c>
      <c r="J392" s="54">
        <v>0</v>
      </c>
      <c r="K392" s="54">
        <v>5799.21</v>
      </c>
      <c r="L392" s="126"/>
    </row>
    <row r="393" spans="1:12" x14ac:dyDescent="0.3">
      <c r="A393" s="124" t="s">
        <v>911</v>
      </c>
      <c r="B393" s="22" t="s">
        <v>341</v>
      </c>
      <c r="C393" s="23"/>
      <c r="D393" s="23"/>
      <c r="E393" s="23"/>
      <c r="F393" s="23"/>
      <c r="G393" s="125" t="s">
        <v>912</v>
      </c>
      <c r="H393" s="54">
        <v>15000</v>
      </c>
      <c r="I393" s="54">
        <v>0</v>
      </c>
      <c r="J393" s="54">
        <v>0</v>
      </c>
      <c r="K393" s="54">
        <v>15000</v>
      </c>
      <c r="L393" s="126"/>
    </row>
    <row r="394" spans="1:12" x14ac:dyDescent="0.3">
      <c r="A394" s="124" t="s">
        <v>913</v>
      </c>
      <c r="B394" s="22" t="s">
        <v>341</v>
      </c>
      <c r="C394" s="23"/>
      <c r="D394" s="23"/>
      <c r="E394" s="23"/>
      <c r="F394" s="23"/>
      <c r="G394" s="125" t="s">
        <v>914</v>
      </c>
      <c r="H394" s="54">
        <v>0</v>
      </c>
      <c r="I394" s="54">
        <v>6351.75</v>
      </c>
      <c r="J394" s="54">
        <v>0</v>
      </c>
      <c r="K394" s="54">
        <v>6351.75</v>
      </c>
      <c r="L394" s="126"/>
    </row>
    <row r="395" spans="1:12" x14ac:dyDescent="0.3">
      <c r="A395" s="127" t="s">
        <v>341</v>
      </c>
      <c r="B395" s="22" t="s">
        <v>341</v>
      </c>
      <c r="C395" s="23"/>
      <c r="D395" s="23"/>
      <c r="E395" s="23"/>
      <c r="F395" s="23"/>
      <c r="G395" s="128" t="s">
        <v>341</v>
      </c>
      <c r="H395" s="53"/>
      <c r="I395" s="53"/>
      <c r="J395" s="53"/>
      <c r="K395" s="53"/>
      <c r="L395" s="129"/>
    </row>
    <row r="396" spans="1:12" x14ac:dyDescent="0.3">
      <c r="A396" s="121" t="s">
        <v>915</v>
      </c>
      <c r="B396" s="22" t="s">
        <v>341</v>
      </c>
      <c r="C396" s="23"/>
      <c r="D396" s="23"/>
      <c r="E396" s="23"/>
      <c r="F396" s="122" t="s">
        <v>916</v>
      </c>
      <c r="G396" s="63"/>
      <c r="H396" s="52">
        <v>11262</v>
      </c>
      <c r="I396" s="52">
        <v>0</v>
      </c>
      <c r="J396" s="52">
        <v>0</v>
      </c>
      <c r="K396" s="52">
        <v>11262</v>
      </c>
      <c r="L396" s="131">
        <f>I396-J396</f>
        <v>0</v>
      </c>
    </row>
    <row r="397" spans="1:12" x14ac:dyDescent="0.3">
      <c r="A397" s="124" t="s">
        <v>917</v>
      </c>
      <c r="B397" s="22" t="s">
        <v>341</v>
      </c>
      <c r="C397" s="23"/>
      <c r="D397" s="23"/>
      <c r="E397" s="23"/>
      <c r="F397" s="23"/>
      <c r="G397" s="125" t="s">
        <v>918</v>
      </c>
      <c r="H397" s="54">
        <v>11262</v>
      </c>
      <c r="I397" s="54">
        <v>0</v>
      </c>
      <c r="J397" s="54">
        <v>0</v>
      </c>
      <c r="K397" s="54">
        <v>11262</v>
      </c>
      <c r="L397" s="126"/>
    </row>
    <row r="398" spans="1:12" x14ac:dyDescent="0.3">
      <c r="A398" s="127" t="s">
        <v>341</v>
      </c>
      <c r="B398" s="22" t="s">
        <v>341</v>
      </c>
      <c r="C398" s="23"/>
      <c r="D398" s="23"/>
      <c r="E398" s="23"/>
      <c r="F398" s="23"/>
      <c r="G398" s="128" t="s">
        <v>341</v>
      </c>
      <c r="H398" s="53"/>
      <c r="I398" s="53"/>
      <c r="J398" s="53"/>
      <c r="K398" s="53"/>
      <c r="L398" s="129"/>
    </row>
    <row r="399" spans="1:12" x14ac:dyDescent="0.3">
      <c r="A399" s="121" t="s">
        <v>919</v>
      </c>
      <c r="B399" s="22" t="s">
        <v>341</v>
      </c>
      <c r="C399" s="23"/>
      <c r="D399" s="23"/>
      <c r="E399" s="23"/>
      <c r="F399" s="122" t="s">
        <v>794</v>
      </c>
      <c r="G399" s="63"/>
      <c r="H399" s="52">
        <v>133359.1</v>
      </c>
      <c r="I399" s="52">
        <v>77051.899999999994</v>
      </c>
      <c r="J399" s="52">
        <v>0</v>
      </c>
      <c r="K399" s="52">
        <v>210411</v>
      </c>
      <c r="L399" s="131">
        <f>I399-J399</f>
        <v>77051.899999999994</v>
      </c>
    </row>
    <row r="400" spans="1:12" x14ac:dyDescent="0.3">
      <c r="A400" s="124" t="s">
        <v>920</v>
      </c>
      <c r="B400" s="22" t="s">
        <v>341</v>
      </c>
      <c r="C400" s="23"/>
      <c r="D400" s="23"/>
      <c r="E400" s="23"/>
      <c r="F400" s="23"/>
      <c r="G400" s="125" t="s">
        <v>794</v>
      </c>
      <c r="H400" s="54">
        <v>133359.1</v>
      </c>
      <c r="I400" s="54">
        <v>77051.899999999994</v>
      </c>
      <c r="J400" s="54">
        <v>0</v>
      </c>
      <c r="K400" s="54">
        <v>210411</v>
      </c>
      <c r="L400" s="126"/>
    </row>
    <row r="401" spans="1:12" x14ac:dyDescent="0.3">
      <c r="A401" s="121" t="s">
        <v>341</v>
      </c>
      <c r="B401" s="21" t="s">
        <v>341</v>
      </c>
      <c r="C401" s="122" t="s">
        <v>341</v>
      </c>
      <c r="D401" s="63"/>
      <c r="E401" s="63"/>
      <c r="F401" s="63"/>
      <c r="G401" s="63"/>
      <c r="H401" s="56"/>
      <c r="I401" s="56"/>
      <c r="J401" s="56"/>
      <c r="K401" s="56"/>
      <c r="L401" s="110"/>
    </row>
    <row r="402" spans="1:12" x14ac:dyDescent="0.3">
      <c r="A402" s="121" t="s">
        <v>921</v>
      </c>
      <c r="B402" s="21" t="s">
        <v>341</v>
      </c>
      <c r="C402" s="122" t="s">
        <v>922</v>
      </c>
      <c r="D402" s="63"/>
      <c r="E402" s="63"/>
      <c r="F402" s="63"/>
      <c r="G402" s="63"/>
      <c r="H402" s="52">
        <v>580617.72</v>
      </c>
      <c r="I402" s="52">
        <v>135733.87</v>
      </c>
      <c r="J402" s="52">
        <v>0</v>
      </c>
      <c r="K402" s="52">
        <v>716351.59</v>
      </c>
      <c r="L402" s="131">
        <f>I402-J402</f>
        <v>135733.87</v>
      </c>
    </row>
    <row r="403" spans="1:12" x14ac:dyDescent="0.3">
      <c r="A403" s="121" t="s">
        <v>923</v>
      </c>
      <c r="B403" s="22" t="s">
        <v>341</v>
      </c>
      <c r="C403" s="23"/>
      <c r="D403" s="122" t="s">
        <v>922</v>
      </c>
      <c r="E403" s="63"/>
      <c r="F403" s="63"/>
      <c r="G403" s="63"/>
      <c r="H403" s="52">
        <v>580617.72</v>
      </c>
      <c r="I403" s="52">
        <v>135733.87</v>
      </c>
      <c r="J403" s="52">
        <v>0</v>
      </c>
      <c r="K403" s="52">
        <v>716351.59</v>
      </c>
      <c r="L403" s="123"/>
    </row>
    <row r="404" spans="1:12" x14ac:dyDescent="0.3">
      <c r="A404" s="121" t="s">
        <v>924</v>
      </c>
      <c r="B404" s="22" t="s">
        <v>341</v>
      </c>
      <c r="C404" s="23"/>
      <c r="D404" s="23"/>
      <c r="E404" s="122" t="s">
        <v>922</v>
      </c>
      <c r="F404" s="63"/>
      <c r="G404" s="63"/>
      <c r="H404" s="52">
        <v>580617.72</v>
      </c>
      <c r="I404" s="52">
        <v>135733.87</v>
      </c>
      <c r="J404" s="52">
        <v>0</v>
      </c>
      <c r="K404" s="52">
        <v>716351.59</v>
      </c>
      <c r="L404" s="123"/>
    </row>
    <row r="405" spans="1:12" x14ac:dyDescent="0.3">
      <c r="A405" s="121" t="s">
        <v>925</v>
      </c>
      <c r="B405" s="22" t="s">
        <v>341</v>
      </c>
      <c r="C405" s="23"/>
      <c r="D405" s="23"/>
      <c r="E405" s="23"/>
      <c r="F405" s="122" t="s">
        <v>922</v>
      </c>
      <c r="G405" s="63"/>
      <c r="H405" s="52">
        <v>580617.72</v>
      </c>
      <c r="I405" s="52">
        <v>135733.87</v>
      </c>
      <c r="J405" s="52">
        <v>0</v>
      </c>
      <c r="K405" s="52">
        <v>716351.59</v>
      </c>
      <c r="L405" s="123"/>
    </row>
    <row r="406" spans="1:12" x14ac:dyDescent="0.3">
      <c r="A406" s="124" t="s">
        <v>926</v>
      </c>
      <c r="B406" s="22" t="s">
        <v>341</v>
      </c>
      <c r="C406" s="23"/>
      <c r="D406" s="23"/>
      <c r="E406" s="23"/>
      <c r="F406" s="23"/>
      <c r="G406" s="125" t="s">
        <v>927</v>
      </c>
      <c r="H406" s="54">
        <v>572099.35</v>
      </c>
      <c r="I406" s="54">
        <v>135049.28</v>
      </c>
      <c r="J406" s="54">
        <v>0</v>
      </c>
      <c r="K406" s="54">
        <v>707148.63</v>
      </c>
      <c r="L406" s="131">
        <f>I406-J406</f>
        <v>135049.28</v>
      </c>
    </row>
    <row r="407" spans="1:12" x14ac:dyDescent="0.3">
      <c r="A407" s="124" t="s">
        <v>928</v>
      </c>
      <c r="B407" s="22" t="s">
        <v>341</v>
      </c>
      <c r="C407" s="23"/>
      <c r="D407" s="23"/>
      <c r="E407" s="23"/>
      <c r="F407" s="23"/>
      <c r="G407" s="125" t="s">
        <v>929</v>
      </c>
      <c r="H407" s="54">
        <v>8518.3700000000008</v>
      </c>
      <c r="I407" s="54">
        <v>684.59</v>
      </c>
      <c r="J407" s="54">
        <v>0</v>
      </c>
      <c r="K407" s="54">
        <v>9202.9599999999991</v>
      </c>
      <c r="L407" s="131">
        <f>I407-J407</f>
        <v>684.59</v>
      </c>
    </row>
    <row r="409" spans="1:12" x14ac:dyDescent="0.3">
      <c r="A409" s="121" t="s">
        <v>930</v>
      </c>
      <c r="B409" s="21" t="s">
        <v>341</v>
      </c>
      <c r="C409" s="122" t="s">
        <v>931</v>
      </c>
      <c r="D409" s="63"/>
      <c r="E409" s="63"/>
      <c r="F409" s="63"/>
      <c r="G409" s="63"/>
      <c r="H409" s="52">
        <v>30084.2</v>
      </c>
      <c r="I409" s="52">
        <v>1879.04</v>
      </c>
      <c r="J409" s="52">
        <v>0</v>
      </c>
      <c r="K409" s="52">
        <v>31963.24</v>
      </c>
      <c r="L409" s="131">
        <f>I409-J409</f>
        <v>1879.04</v>
      </c>
    </row>
    <row r="410" spans="1:12" x14ac:dyDescent="0.3">
      <c r="A410" s="121" t="s">
        <v>932</v>
      </c>
      <c r="B410" s="22" t="s">
        <v>341</v>
      </c>
      <c r="C410" s="23"/>
      <c r="D410" s="122" t="s">
        <v>931</v>
      </c>
      <c r="E410" s="63"/>
      <c r="F410" s="63"/>
      <c r="G410" s="63"/>
      <c r="H410" s="52">
        <v>30084.2</v>
      </c>
      <c r="I410" s="52">
        <v>1879.04</v>
      </c>
      <c r="J410" s="52">
        <v>0</v>
      </c>
      <c r="K410" s="52">
        <v>31963.24</v>
      </c>
      <c r="L410" s="123"/>
    </row>
    <row r="411" spans="1:12" x14ac:dyDescent="0.3">
      <c r="A411" s="121" t="s">
        <v>933</v>
      </c>
      <c r="B411" s="22" t="s">
        <v>341</v>
      </c>
      <c r="C411" s="23"/>
      <c r="D411" s="23"/>
      <c r="E411" s="122" t="s">
        <v>931</v>
      </c>
      <c r="F411" s="63"/>
      <c r="G411" s="63"/>
      <c r="H411" s="52">
        <v>30084.2</v>
      </c>
      <c r="I411" s="52">
        <v>1879.04</v>
      </c>
      <c r="J411" s="52">
        <v>0</v>
      </c>
      <c r="K411" s="52">
        <v>31963.24</v>
      </c>
      <c r="L411" s="123"/>
    </row>
    <row r="412" spans="1:12" x14ac:dyDescent="0.3">
      <c r="A412" s="121" t="s">
        <v>934</v>
      </c>
      <c r="B412" s="22" t="s">
        <v>341</v>
      </c>
      <c r="C412" s="23"/>
      <c r="D412" s="23"/>
      <c r="E412" s="23"/>
      <c r="F412" s="122" t="s">
        <v>931</v>
      </c>
      <c r="G412" s="63"/>
      <c r="H412" s="52">
        <v>30084.2</v>
      </c>
      <c r="I412" s="52">
        <v>1879.04</v>
      </c>
      <c r="J412" s="52">
        <v>0</v>
      </c>
      <c r="K412" s="52">
        <v>31963.24</v>
      </c>
      <c r="L412" s="123"/>
    </row>
    <row r="413" spans="1:12" x14ac:dyDescent="0.3">
      <c r="A413" s="124" t="s">
        <v>935</v>
      </c>
      <c r="B413" s="22" t="s">
        <v>341</v>
      </c>
      <c r="C413" s="23"/>
      <c r="D413" s="23"/>
      <c r="E413" s="23"/>
      <c r="F413" s="23"/>
      <c r="G413" s="125" t="s">
        <v>567</v>
      </c>
      <c r="H413" s="54">
        <v>15966.52</v>
      </c>
      <c r="I413" s="54">
        <v>1640.9</v>
      </c>
      <c r="J413" s="54">
        <v>0</v>
      </c>
      <c r="K413" s="54">
        <v>17607.419999999998</v>
      </c>
      <c r="L413" s="126"/>
    </row>
    <row r="414" spans="1:12" x14ac:dyDescent="0.3">
      <c r="A414" s="124" t="s">
        <v>936</v>
      </c>
      <c r="B414" s="22" t="s">
        <v>341</v>
      </c>
      <c r="C414" s="23"/>
      <c r="D414" s="23"/>
      <c r="E414" s="23"/>
      <c r="F414" s="23"/>
      <c r="G414" s="125" t="s">
        <v>565</v>
      </c>
      <c r="H414" s="54">
        <v>14117.68</v>
      </c>
      <c r="I414" s="54">
        <v>238.14</v>
      </c>
      <c r="J414" s="54">
        <v>0</v>
      </c>
      <c r="K414" s="54">
        <v>14355.82</v>
      </c>
      <c r="L414" s="126"/>
    </row>
    <row r="415" spans="1:12" x14ac:dyDescent="0.3">
      <c r="A415" s="127" t="s">
        <v>341</v>
      </c>
      <c r="B415" s="22" t="s">
        <v>341</v>
      </c>
      <c r="C415" s="23"/>
      <c r="D415" s="23"/>
      <c r="E415" s="23"/>
      <c r="F415" s="23"/>
      <c r="G415" s="128" t="s">
        <v>341</v>
      </c>
      <c r="H415" s="53"/>
      <c r="I415" s="53"/>
      <c r="J415" s="53"/>
      <c r="K415" s="53"/>
      <c r="L415" s="129"/>
    </row>
    <row r="416" spans="1:12" x14ac:dyDescent="0.3">
      <c r="A416" s="121" t="s">
        <v>937</v>
      </c>
      <c r="B416" s="21" t="s">
        <v>341</v>
      </c>
      <c r="C416" s="122" t="s">
        <v>938</v>
      </c>
      <c r="D416" s="63"/>
      <c r="E416" s="63"/>
      <c r="F416" s="63"/>
      <c r="G416" s="63"/>
      <c r="H416" s="52">
        <v>2267.09</v>
      </c>
      <c r="I416" s="52">
        <v>6567.66</v>
      </c>
      <c r="J416" s="52">
        <v>6555.95</v>
      </c>
      <c r="K416" s="52">
        <v>2278.8000000000002</v>
      </c>
      <c r="L416" s="131">
        <f>I416-J416</f>
        <v>11.710000000000036</v>
      </c>
    </row>
    <row r="417" spans="1:12" x14ac:dyDescent="0.3">
      <c r="A417" s="121" t="s">
        <v>939</v>
      </c>
      <c r="B417" s="22" t="s">
        <v>341</v>
      </c>
      <c r="C417" s="23"/>
      <c r="D417" s="122" t="s">
        <v>938</v>
      </c>
      <c r="E417" s="63"/>
      <c r="F417" s="63"/>
      <c r="G417" s="63"/>
      <c r="H417" s="52">
        <v>2267.09</v>
      </c>
      <c r="I417" s="52">
        <v>6567.66</v>
      </c>
      <c r="J417" s="52">
        <v>6555.95</v>
      </c>
      <c r="K417" s="52">
        <v>2278.8000000000002</v>
      </c>
      <c r="L417" s="123"/>
    </row>
    <row r="418" spans="1:12" x14ac:dyDescent="0.3">
      <c r="A418" s="121" t="s">
        <v>940</v>
      </c>
      <c r="B418" s="22" t="s">
        <v>341</v>
      </c>
      <c r="C418" s="23"/>
      <c r="D418" s="23"/>
      <c r="E418" s="122" t="s">
        <v>938</v>
      </c>
      <c r="F418" s="63"/>
      <c r="G418" s="63"/>
      <c r="H418" s="52">
        <v>2267.09</v>
      </c>
      <c r="I418" s="52">
        <v>6567.66</v>
      </c>
      <c r="J418" s="52">
        <v>6555.95</v>
      </c>
      <c r="K418" s="52">
        <v>2278.8000000000002</v>
      </c>
      <c r="L418" s="123"/>
    </row>
    <row r="419" spans="1:12" x14ac:dyDescent="0.3">
      <c r="A419" s="121" t="s">
        <v>941</v>
      </c>
      <c r="B419" s="22" t="s">
        <v>341</v>
      </c>
      <c r="C419" s="23"/>
      <c r="D419" s="23"/>
      <c r="E419" s="23"/>
      <c r="F419" s="122" t="s">
        <v>938</v>
      </c>
      <c r="G419" s="63"/>
      <c r="H419" s="52">
        <v>2267.09</v>
      </c>
      <c r="I419" s="52">
        <v>6567.66</v>
      </c>
      <c r="J419" s="52">
        <v>6555.95</v>
      </c>
      <c r="K419" s="52">
        <v>2278.8000000000002</v>
      </c>
      <c r="L419" s="123"/>
    </row>
    <row r="420" spans="1:12" x14ac:dyDescent="0.3">
      <c r="A420" s="124" t="s">
        <v>942</v>
      </c>
      <c r="B420" s="22" t="s">
        <v>341</v>
      </c>
      <c r="C420" s="23"/>
      <c r="D420" s="23"/>
      <c r="E420" s="23"/>
      <c r="F420" s="23"/>
      <c r="G420" s="125" t="s">
        <v>938</v>
      </c>
      <c r="H420" s="54">
        <v>2267.09</v>
      </c>
      <c r="I420" s="54">
        <v>6567.66</v>
      </c>
      <c r="J420" s="54">
        <v>6555.95</v>
      </c>
      <c r="K420" s="54">
        <v>2278.8000000000002</v>
      </c>
      <c r="L420" s="126"/>
    </row>
    <row r="421" spans="1:12" x14ac:dyDescent="0.3">
      <c r="A421" s="127" t="s">
        <v>341</v>
      </c>
      <c r="B421" s="22" t="s">
        <v>341</v>
      </c>
      <c r="C421" s="23"/>
      <c r="D421" s="23"/>
      <c r="E421" s="23"/>
      <c r="F421" s="23"/>
      <c r="G421" s="128" t="s">
        <v>341</v>
      </c>
      <c r="H421" s="53"/>
      <c r="I421" s="53"/>
      <c r="J421" s="53"/>
      <c r="K421" s="53"/>
      <c r="L421" s="129"/>
    </row>
    <row r="422" spans="1:12" x14ac:dyDescent="0.3">
      <c r="A422" s="121" t="s">
        <v>943</v>
      </c>
      <c r="B422" s="21" t="s">
        <v>341</v>
      </c>
      <c r="C422" s="122" t="s">
        <v>944</v>
      </c>
      <c r="D422" s="63"/>
      <c r="E422" s="63"/>
      <c r="F422" s="63"/>
      <c r="G422" s="63"/>
      <c r="H422" s="52">
        <v>295007.3</v>
      </c>
      <c r="I422" s="52">
        <v>47009.27</v>
      </c>
      <c r="J422" s="52">
        <v>36400</v>
      </c>
      <c r="K422" s="52">
        <v>305616.57</v>
      </c>
      <c r="L422" s="131">
        <f>I422-J422</f>
        <v>10609.269999999997</v>
      </c>
    </row>
    <row r="423" spans="1:12" x14ac:dyDescent="0.3">
      <c r="A423" s="121" t="s">
        <v>945</v>
      </c>
      <c r="B423" s="22" t="s">
        <v>341</v>
      </c>
      <c r="C423" s="23"/>
      <c r="D423" s="122" t="s">
        <v>944</v>
      </c>
      <c r="E423" s="63"/>
      <c r="F423" s="63"/>
      <c r="G423" s="63"/>
      <c r="H423" s="52">
        <v>295007.3</v>
      </c>
      <c r="I423" s="52">
        <v>47009.27</v>
      </c>
      <c r="J423" s="52">
        <v>36400</v>
      </c>
      <c r="K423" s="52">
        <v>305616.57</v>
      </c>
      <c r="L423" s="123"/>
    </row>
    <row r="424" spans="1:12" x14ac:dyDescent="0.3">
      <c r="A424" s="121" t="s">
        <v>946</v>
      </c>
      <c r="B424" s="22" t="s">
        <v>341</v>
      </c>
      <c r="C424" s="23"/>
      <c r="D424" s="23"/>
      <c r="E424" s="122" t="s">
        <v>944</v>
      </c>
      <c r="F424" s="63"/>
      <c r="G424" s="63"/>
      <c r="H424" s="52">
        <v>295007.3</v>
      </c>
      <c r="I424" s="52">
        <v>47009.27</v>
      </c>
      <c r="J424" s="52">
        <v>36400</v>
      </c>
      <c r="K424" s="52">
        <v>305616.57</v>
      </c>
      <c r="L424" s="123"/>
    </row>
    <row r="425" spans="1:12" x14ac:dyDescent="0.3">
      <c r="A425" s="121" t="s">
        <v>947</v>
      </c>
      <c r="B425" s="22" t="s">
        <v>341</v>
      </c>
      <c r="C425" s="23"/>
      <c r="D425" s="23"/>
      <c r="E425" s="23"/>
      <c r="F425" s="122" t="s">
        <v>944</v>
      </c>
      <c r="G425" s="63"/>
      <c r="H425" s="52">
        <v>295007.3</v>
      </c>
      <c r="I425" s="52">
        <v>47009.27</v>
      </c>
      <c r="J425" s="52">
        <v>36400</v>
      </c>
      <c r="K425" s="52">
        <v>305616.57</v>
      </c>
      <c r="L425" s="123"/>
    </row>
    <row r="426" spans="1:12" x14ac:dyDescent="0.3">
      <c r="A426" s="124" t="s">
        <v>948</v>
      </c>
      <c r="B426" s="22" t="s">
        <v>341</v>
      </c>
      <c r="C426" s="23"/>
      <c r="D426" s="23"/>
      <c r="E426" s="23"/>
      <c r="F426" s="23"/>
      <c r="G426" s="125" t="s">
        <v>949</v>
      </c>
      <c r="H426" s="54">
        <v>10808.41</v>
      </c>
      <c r="I426" s="54">
        <v>3330.6</v>
      </c>
      <c r="J426" s="54">
        <v>0</v>
      </c>
      <c r="K426" s="54">
        <v>14139.01</v>
      </c>
      <c r="L426" s="126"/>
    </row>
    <row r="427" spans="1:12" x14ac:dyDescent="0.3">
      <c r="A427" s="124" t="s">
        <v>950</v>
      </c>
      <c r="B427" s="22" t="s">
        <v>341</v>
      </c>
      <c r="C427" s="23"/>
      <c r="D427" s="23"/>
      <c r="E427" s="23"/>
      <c r="F427" s="23"/>
      <c r="G427" s="125" t="s">
        <v>951</v>
      </c>
      <c r="H427" s="54">
        <v>183100</v>
      </c>
      <c r="I427" s="54">
        <v>41400</v>
      </c>
      <c r="J427" s="54">
        <v>0</v>
      </c>
      <c r="K427" s="54">
        <v>224500</v>
      </c>
      <c r="L427" s="126"/>
    </row>
    <row r="428" spans="1:12" x14ac:dyDescent="0.3">
      <c r="A428" s="124" t="s">
        <v>952</v>
      </c>
      <c r="B428" s="22" t="s">
        <v>341</v>
      </c>
      <c r="C428" s="23"/>
      <c r="D428" s="23"/>
      <c r="E428" s="23"/>
      <c r="F428" s="23"/>
      <c r="G428" s="125" t="s">
        <v>953</v>
      </c>
      <c r="H428" s="54">
        <v>101098.89</v>
      </c>
      <c r="I428" s="54">
        <v>2278.67</v>
      </c>
      <c r="J428" s="54">
        <v>36400</v>
      </c>
      <c r="K428" s="54">
        <v>66977.56</v>
      </c>
      <c r="L428" s="126"/>
    </row>
    <row r="429" spans="1:12" x14ac:dyDescent="0.3">
      <c r="A429" s="121" t="s">
        <v>341</v>
      </c>
      <c r="B429" s="22" t="s">
        <v>341</v>
      </c>
      <c r="C429" s="23"/>
      <c r="D429" s="23"/>
      <c r="E429" s="122" t="s">
        <v>341</v>
      </c>
      <c r="F429" s="63"/>
      <c r="G429" s="63"/>
      <c r="H429" s="56"/>
      <c r="I429" s="56"/>
      <c r="J429" s="56"/>
      <c r="K429" s="56"/>
      <c r="L429" s="110"/>
    </row>
    <row r="430" spans="1:12" x14ac:dyDescent="0.3">
      <c r="A430" s="121" t="s">
        <v>74</v>
      </c>
      <c r="B430" s="122" t="s">
        <v>954</v>
      </c>
      <c r="C430" s="63"/>
      <c r="D430" s="63"/>
      <c r="E430" s="63"/>
      <c r="F430" s="63"/>
      <c r="G430" s="63"/>
      <c r="H430" s="52">
        <v>23518832.969999999</v>
      </c>
      <c r="I430" s="52">
        <v>0</v>
      </c>
      <c r="J430" s="52">
        <v>3171795.02</v>
      </c>
      <c r="K430" s="52">
        <v>26690627.989999998</v>
      </c>
      <c r="L430" s="123"/>
    </row>
    <row r="431" spans="1:12" x14ac:dyDescent="0.3">
      <c r="A431" s="121" t="s">
        <v>955</v>
      </c>
      <c r="B431" s="21" t="s">
        <v>341</v>
      </c>
      <c r="C431" s="122" t="s">
        <v>954</v>
      </c>
      <c r="D431" s="63"/>
      <c r="E431" s="63"/>
      <c r="F431" s="63"/>
      <c r="G431" s="63"/>
      <c r="H431" s="52">
        <v>23518832.969999999</v>
      </c>
      <c r="I431" s="52">
        <v>0</v>
      </c>
      <c r="J431" s="52">
        <v>3171795.02</v>
      </c>
      <c r="K431" s="52">
        <v>26690627.989999998</v>
      </c>
      <c r="L431" s="123"/>
    </row>
    <row r="432" spans="1:12" x14ac:dyDescent="0.3">
      <c r="A432" s="121" t="s">
        <v>956</v>
      </c>
      <c r="B432" s="22" t="s">
        <v>341</v>
      </c>
      <c r="C432" s="23"/>
      <c r="D432" s="122" t="s">
        <v>954</v>
      </c>
      <c r="E432" s="63"/>
      <c r="F432" s="63"/>
      <c r="G432" s="63"/>
      <c r="H432" s="52">
        <v>23518832.969999999</v>
      </c>
      <c r="I432" s="52">
        <v>0</v>
      </c>
      <c r="J432" s="52">
        <v>3171795.02</v>
      </c>
      <c r="K432" s="52">
        <v>26690627.989999998</v>
      </c>
      <c r="L432" s="123"/>
    </row>
    <row r="433" spans="1:12" x14ac:dyDescent="0.3">
      <c r="A433" s="121" t="s">
        <v>957</v>
      </c>
      <c r="B433" s="22" t="s">
        <v>341</v>
      </c>
      <c r="C433" s="23"/>
      <c r="D433" s="23"/>
      <c r="E433" s="122" t="s">
        <v>958</v>
      </c>
      <c r="F433" s="63"/>
      <c r="G433" s="63"/>
      <c r="H433" s="52">
        <v>22895864.32</v>
      </c>
      <c r="I433" s="52">
        <v>0</v>
      </c>
      <c r="J433" s="52">
        <v>3139525.33</v>
      </c>
      <c r="K433" s="52">
        <v>26035389.649999999</v>
      </c>
      <c r="L433" s="123"/>
    </row>
    <row r="434" spans="1:12" x14ac:dyDescent="0.3">
      <c r="A434" s="121" t="s">
        <v>959</v>
      </c>
      <c r="B434" s="22" t="s">
        <v>341</v>
      </c>
      <c r="C434" s="23"/>
      <c r="D434" s="23"/>
      <c r="E434" s="23"/>
      <c r="F434" s="122" t="s">
        <v>958</v>
      </c>
      <c r="G434" s="63"/>
      <c r="H434" s="52">
        <v>22895864.32</v>
      </c>
      <c r="I434" s="52">
        <v>0</v>
      </c>
      <c r="J434" s="52">
        <v>3139525.33</v>
      </c>
      <c r="K434" s="52">
        <v>26035389.649999999</v>
      </c>
      <c r="L434" s="123"/>
    </row>
    <row r="435" spans="1:12" x14ac:dyDescent="0.3">
      <c r="A435" s="124" t="s">
        <v>960</v>
      </c>
      <c r="B435" s="22" t="s">
        <v>341</v>
      </c>
      <c r="C435" s="23"/>
      <c r="D435" s="23"/>
      <c r="E435" s="23"/>
      <c r="F435" s="23"/>
      <c r="G435" s="125" t="s">
        <v>546</v>
      </c>
      <c r="H435" s="54">
        <v>22895864.32</v>
      </c>
      <c r="I435" s="54">
        <v>0</v>
      </c>
      <c r="J435" s="54">
        <v>3139525.33</v>
      </c>
      <c r="K435" s="54">
        <v>26035389.649999999</v>
      </c>
      <c r="L435" s="126"/>
    </row>
    <row r="436" spans="1:12" x14ac:dyDescent="0.3">
      <c r="A436" s="127" t="s">
        <v>341</v>
      </c>
      <c r="B436" s="22" t="s">
        <v>341</v>
      </c>
      <c r="C436" s="23"/>
      <c r="D436" s="23"/>
      <c r="E436" s="23"/>
      <c r="F436" s="23"/>
      <c r="G436" s="128" t="s">
        <v>341</v>
      </c>
      <c r="H436" s="53"/>
      <c r="I436" s="53"/>
      <c r="J436" s="53"/>
      <c r="K436" s="53"/>
      <c r="L436" s="129"/>
    </row>
    <row r="437" spans="1:12" x14ac:dyDescent="0.3">
      <c r="A437" s="121" t="s">
        <v>961</v>
      </c>
      <c r="B437" s="22" t="s">
        <v>341</v>
      </c>
      <c r="C437" s="23"/>
      <c r="D437" s="23"/>
      <c r="E437" s="122" t="s">
        <v>962</v>
      </c>
      <c r="F437" s="63"/>
      <c r="G437" s="63"/>
      <c r="H437" s="52">
        <v>273205.28999999998</v>
      </c>
      <c r="I437" s="52">
        <v>0</v>
      </c>
      <c r="J437" s="52">
        <v>7590.68</v>
      </c>
      <c r="K437" s="52">
        <v>280795.96999999997</v>
      </c>
      <c r="L437" s="123"/>
    </row>
    <row r="438" spans="1:12" x14ac:dyDescent="0.3">
      <c r="A438" s="121" t="s">
        <v>963</v>
      </c>
      <c r="B438" s="22" t="s">
        <v>341</v>
      </c>
      <c r="C438" s="23"/>
      <c r="D438" s="23"/>
      <c r="E438" s="23"/>
      <c r="F438" s="122" t="s">
        <v>964</v>
      </c>
      <c r="G438" s="63"/>
      <c r="H438" s="52">
        <v>273205.28999999998</v>
      </c>
      <c r="I438" s="52">
        <v>0</v>
      </c>
      <c r="J438" s="52">
        <v>7590.68</v>
      </c>
      <c r="K438" s="52">
        <v>280795.96999999997</v>
      </c>
      <c r="L438" s="123"/>
    </row>
    <row r="439" spans="1:12" x14ac:dyDescent="0.3">
      <c r="A439" s="124" t="s">
        <v>965</v>
      </c>
      <c r="B439" s="22" t="s">
        <v>341</v>
      </c>
      <c r="C439" s="23"/>
      <c r="D439" s="23"/>
      <c r="E439" s="23"/>
      <c r="F439" s="23"/>
      <c r="G439" s="125" t="s">
        <v>966</v>
      </c>
      <c r="H439" s="54">
        <v>273205.28999999998</v>
      </c>
      <c r="I439" s="54">
        <v>0</v>
      </c>
      <c r="J439" s="54">
        <v>7590.68</v>
      </c>
      <c r="K439" s="54">
        <v>280795.96999999997</v>
      </c>
      <c r="L439" s="126"/>
    </row>
    <row r="440" spans="1:12" x14ac:dyDescent="0.3">
      <c r="A440" s="127" t="s">
        <v>341</v>
      </c>
      <c r="B440" s="22" t="s">
        <v>341</v>
      </c>
      <c r="C440" s="23"/>
      <c r="D440" s="23"/>
      <c r="E440" s="23"/>
      <c r="F440" s="23"/>
      <c r="G440" s="128" t="s">
        <v>341</v>
      </c>
      <c r="H440" s="53"/>
      <c r="I440" s="53"/>
      <c r="J440" s="53"/>
      <c r="K440" s="53"/>
      <c r="L440" s="129"/>
    </row>
    <row r="441" spans="1:12" x14ac:dyDescent="0.3">
      <c r="A441" s="121" t="s">
        <v>967</v>
      </c>
      <c r="B441" s="22" t="s">
        <v>341</v>
      </c>
      <c r="C441" s="23"/>
      <c r="D441" s="23"/>
      <c r="E441" s="122" t="s">
        <v>968</v>
      </c>
      <c r="F441" s="63"/>
      <c r="G441" s="63"/>
      <c r="H441" s="52">
        <v>292533.42</v>
      </c>
      <c r="I441" s="52">
        <v>0</v>
      </c>
      <c r="J441" s="52">
        <v>21290.57</v>
      </c>
      <c r="K441" s="52">
        <v>313823.99</v>
      </c>
      <c r="L441" s="123"/>
    </row>
    <row r="442" spans="1:12" x14ac:dyDescent="0.3">
      <c r="A442" s="121" t="s">
        <v>969</v>
      </c>
      <c r="B442" s="22" t="s">
        <v>341</v>
      </c>
      <c r="C442" s="23"/>
      <c r="D442" s="23"/>
      <c r="E442" s="23"/>
      <c r="F442" s="122" t="s">
        <v>968</v>
      </c>
      <c r="G442" s="63"/>
      <c r="H442" s="52">
        <v>292533.42</v>
      </c>
      <c r="I442" s="52">
        <v>0</v>
      </c>
      <c r="J442" s="52">
        <v>21290.57</v>
      </c>
      <c r="K442" s="52">
        <v>313823.99</v>
      </c>
      <c r="L442" s="123"/>
    </row>
    <row r="443" spans="1:12" x14ac:dyDescent="0.3">
      <c r="A443" s="124" t="s">
        <v>970</v>
      </c>
      <c r="B443" s="22" t="s">
        <v>341</v>
      </c>
      <c r="C443" s="23"/>
      <c r="D443" s="23"/>
      <c r="E443" s="23"/>
      <c r="F443" s="23"/>
      <c r="G443" s="125" t="s">
        <v>971</v>
      </c>
      <c r="H443" s="54">
        <v>271301.76000000001</v>
      </c>
      <c r="I443" s="54">
        <v>0</v>
      </c>
      <c r="J443" s="54">
        <v>19453.39</v>
      </c>
      <c r="K443" s="54">
        <v>290755.15000000002</v>
      </c>
      <c r="L443" s="126"/>
    </row>
    <row r="444" spans="1:12" x14ac:dyDescent="0.3">
      <c r="A444" s="124" t="s">
        <v>972</v>
      </c>
      <c r="B444" s="22" t="s">
        <v>341</v>
      </c>
      <c r="C444" s="23"/>
      <c r="D444" s="23"/>
      <c r="E444" s="23"/>
      <c r="F444" s="23"/>
      <c r="G444" s="125" t="s">
        <v>973</v>
      </c>
      <c r="H444" s="54">
        <v>21231.66</v>
      </c>
      <c r="I444" s="54">
        <v>0</v>
      </c>
      <c r="J444" s="54">
        <v>1837.18</v>
      </c>
      <c r="K444" s="54">
        <v>23068.84</v>
      </c>
      <c r="L444" s="126"/>
    </row>
    <row r="445" spans="1:12" x14ac:dyDescent="0.3">
      <c r="A445" s="127" t="s">
        <v>341</v>
      </c>
      <c r="B445" s="22" t="s">
        <v>341</v>
      </c>
      <c r="C445" s="23"/>
      <c r="D445" s="23"/>
      <c r="E445" s="23"/>
      <c r="F445" s="23"/>
      <c r="G445" s="128" t="s">
        <v>341</v>
      </c>
      <c r="H445" s="53"/>
      <c r="I445" s="53"/>
      <c r="J445" s="53"/>
      <c r="K445" s="53"/>
      <c r="L445" s="129"/>
    </row>
    <row r="446" spans="1:12" x14ac:dyDescent="0.3">
      <c r="A446" s="121" t="s">
        <v>974</v>
      </c>
      <c r="B446" s="22" t="s">
        <v>341</v>
      </c>
      <c r="C446" s="23"/>
      <c r="D446" s="23"/>
      <c r="E446" s="122" t="s">
        <v>975</v>
      </c>
      <c r="F446" s="63"/>
      <c r="G446" s="63"/>
      <c r="H446" s="52">
        <v>516.57000000000005</v>
      </c>
      <c r="I446" s="52">
        <v>0</v>
      </c>
      <c r="J446" s="52">
        <v>5.15</v>
      </c>
      <c r="K446" s="52">
        <v>521.72</v>
      </c>
      <c r="L446" s="123"/>
    </row>
    <row r="447" spans="1:12" x14ac:dyDescent="0.3">
      <c r="A447" s="121" t="s">
        <v>976</v>
      </c>
      <c r="B447" s="22" t="s">
        <v>341</v>
      </c>
      <c r="C447" s="23"/>
      <c r="D447" s="23"/>
      <c r="E447" s="23"/>
      <c r="F447" s="122" t="s">
        <v>977</v>
      </c>
      <c r="G447" s="63"/>
      <c r="H447" s="52">
        <v>516.57000000000005</v>
      </c>
      <c r="I447" s="52">
        <v>0</v>
      </c>
      <c r="J447" s="52">
        <v>5.15</v>
      </c>
      <c r="K447" s="52">
        <v>521.72</v>
      </c>
      <c r="L447" s="123"/>
    </row>
    <row r="448" spans="1:12" x14ac:dyDescent="0.3">
      <c r="A448" s="124" t="s">
        <v>978</v>
      </c>
      <c r="B448" s="22" t="s">
        <v>341</v>
      </c>
      <c r="C448" s="23"/>
      <c r="D448" s="23"/>
      <c r="E448" s="23"/>
      <c r="F448" s="23"/>
      <c r="G448" s="125" t="s">
        <v>979</v>
      </c>
      <c r="H448" s="54">
        <v>516.57000000000005</v>
      </c>
      <c r="I448" s="54">
        <v>0</v>
      </c>
      <c r="J448" s="54">
        <v>5.15</v>
      </c>
      <c r="K448" s="54">
        <v>521.72</v>
      </c>
      <c r="L448" s="126"/>
    </row>
    <row r="449" spans="1:12" x14ac:dyDescent="0.3">
      <c r="A449" s="127" t="s">
        <v>341</v>
      </c>
      <c r="B449" s="22" t="s">
        <v>341</v>
      </c>
      <c r="C449" s="23"/>
      <c r="D449" s="23"/>
      <c r="E449" s="23"/>
      <c r="F449" s="23"/>
      <c r="G449" s="128" t="s">
        <v>341</v>
      </c>
      <c r="H449" s="53"/>
      <c r="I449" s="53"/>
      <c r="J449" s="53"/>
      <c r="K449" s="53"/>
      <c r="L449" s="129"/>
    </row>
    <row r="450" spans="1:12" x14ac:dyDescent="0.3">
      <c r="A450" s="121" t="s">
        <v>980</v>
      </c>
      <c r="B450" s="22" t="s">
        <v>341</v>
      </c>
      <c r="C450" s="23"/>
      <c r="D450" s="23"/>
      <c r="E450" s="122" t="s">
        <v>981</v>
      </c>
      <c r="F450" s="63"/>
      <c r="G450" s="63"/>
      <c r="H450" s="52">
        <v>45904.959999999999</v>
      </c>
      <c r="I450" s="52">
        <v>0</v>
      </c>
      <c r="J450" s="52">
        <v>52.69</v>
      </c>
      <c r="K450" s="52">
        <v>45957.65</v>
      </c>
      <c r="L450" s="123"/>
    </row>
    <row r="451" spans="1:12" x14ac:dyDescent="0.3">
      <c r="A451" s="121" t="s">
        <v>982</v>
      </c>
      <c r="B451" s="22" t="s">
        <v>341</v>
      </c>
      <c r="C451" s="23"/>
      <c r="D451" s="23"/>
      <c r="E451" s="23"/>
      <c r="F451" s="122" t="s">
        <v>983</v>
      </c>
      <c r="G451" s="63"/>
      <c r="H451" s="52">
        <v>45904.959999999999</v>
      </c>
      <c r="I451" s="52">
        <v>0</v>
      </c>
      <c r="J451" s="52">
        <v>52.69</v>
      </c>
      <c r="K451" s="52">
        <v>45957.65</v>
      </c>
      <c r="L451" s="123"/>
    </row>
    <row r="452" spans="1:12" x14ac:dyDescent="0.3">
      <c r="A452" s="124" t="s">
        <v>984</v>
      </c>
      <c r="B452" s="22" t="s">
        <v>341</v>
      </c>
      <c r="C452" s="23"/>
      <c r="D452" s="23"/>
      <c r="E452" s="23"/>
      <c r="F452" s="23"/>
      <c r="G452" s="125" t="s">
        <v>985</v>
      </c>
      <c r="H452" s="54">
        <v>45207.39</v>
      </c>
      <c r="I452" s="54">
        <v>0</v>
      </c>
      <c r="J452" s="54">
        <v>0</v>
      </c>
      <c r="K452" s="54">
        <v>45207.39</v>
      </c>
      <c r="L452" s="126"/>
    </row>
    <row r="453" spans="1:12" x14ac:dyDescent="0.3">
      <c r="A453" s="124" t="s">
        <v>986</v>
      </c>
      <c r="B453" s="22" t="s">
        <v>341</v>
      </c>
      <c r="C453" s="23"/>
      <c r="D453" s="23"/>
      <c r="E453" s="23"/>
      <c r="F453" s="23"/>
      <c r="G453" s="125" t="s">
        <v>987</v>
      </c>
      <c r="H453" s="54">
        <v>697.57</v>
      </c>
      <c r="I453" s="54">
        <v>0</v>
      </c>
      <c r="J453" s="54">
        <v>52.69</v>
      </c>
      <c r="K453" s="54">
        <v>750.26</v>
      </c>
      <c r="L453" s="126"/>
    </row>
    <row r="454" spans="1:12" x14ac:dyDescent="0.3">
      <c r="A454" s="127" t="s">
        <v>341</v>
      </c>
      <c r="B454" s="22" t="s">
        <v>341</v>
      </c>
      <c r="C454" s="23"/>
      <c r="D454" s="23"/>
      <c r="E454" s="23"/>
      <c r="F454" s="23"/>
      <c r="G454" s="128" t="s">
        <v>341</v>
      </c>
      <c r="H454" s="53"/>
      <c r="I454" s="53"/>
      <c r="J454" s="53"/>
      <c r="K454" s="53"/>
      <c r="L454" s="129"/>
    </row>
    <row r="455" spans="1:12" x14ac:dyDescent="0.3">
      <c r="A455" s="121" t="s">
        <v>988</v>
      </c>
      <c r="B455" s="22" t="s">
        <v>341</v>
      </c>
      <c r="C455" s="23"/>
      <c r="D455" s="23"/>
      <c r="E455" s="122" t="s">
        <v>944</v>
      </c>
      <c r="F455" s="63"/>
      <c r="G455" s="63"/>
      <c r="H455" s="52">
        <v>10808.41</v>
      </c>
      <c r="I455" s="52">
        <v>0</v>
      </c>
      <c r="J455" s="52">
        <v>3330.6</v>
      </c>
      <c r="K455" s="52">
        <v>14139.01</v>
      </c>
      <c r="L455" s="123"/>
    </row>
    <row r="456" spans="1:12" x14ac:dyDescent="0.3">
      <c r="A456" s="121" t="s">
        <v>989</v>
      </c>
      <c r="B456" s="22" t="s">
        <v>341</v>
      </c>
      <c r="C456" s="23"/>
      <c r="D456" s="23"/>
      <c r="E456" s="23"/>
      <c r="F456" s="122" t="s">
        <v>944</v>
      </c>
      <c r="G456" s="63"/>
      <c r="H456" s="52">
        <v>10808.41</v>
      </c>
      <c r="I456" s="52">
        <v>0</v>
      </c>
      <c r="J456" s="52">
        <v>3330.6</v>
      </c>
      <c r="K456" s="52">
        <v>14139.01</v>
      </c>
      <c r="L456" s="123"/>
    </row>
    <row r="457" spans="1:12" x14ac:dyDescent="0.3">
      <c r="A457" s="124" t="s">
        <v>990</v>
      </c>
      <c r="B457" s="22" t="s">
        <v>341</v>
      </c>
      <c r="C457" s="23"/>
      <c r="D457" s="23"/>
      <c r="E457" s="23"/>
      <c r="F457" s="23"/>
      <c r="G457" s="125" t="s">
        <v>949</v>
      </c>
      <c r="H457" s="54">
        <v>10808.41</v>
      </c>
      <c r="I457" s="54">
        <v>0</v>
      </c>
      <c r="J457" s="54">
        <v>3330.6</v>
      </c>
      <c r="K457" s="54">
        <v>14139.01</v>
      </c>
      <c r="L457" s="126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51"/>
  <sheetViews>
    <sheetView topLeftCell="A137" workbookViewId="0">
      <selection activeCell="K12" sqref="K12"/>
    </sheetView>
  </sheetViews>
  <sheetFormatPr defaultRowHeight="14.4" x14ac:dyDescent="0.3"/>
  <cols>
    <col min="1" max="1" width="17" customWidth="1"/>
    <col min="2" max="6" width="2.44140625" customWidth="1"/>
    <col min="7" max="7" width="51.33203125" bestFit="1" customWidth="1"/>
    <col min="8" max="8" width="15" style="57" bestFit="1" customWidth="1"/>
    <col min="9" max="10" width="14.33203125" style="57" bestFit="1" customWidth="1"/>
    <col min="11" max="11" width="15" style="57" bestFit="1" customWidth="1"/>
    <col min="12" max="12" width="13.33203125" bestFit="1" customWidth="1"/>
    <col min="16" max="16" width="10.88671875" style="57" customWidth="1"/>
    <col min="257" max="257" width="17" customWidth="1"/>
    <col min="258" max="262" width="2.44140625" customWidth="1"/>
    <col min="263" max="263" width="51.33203125" bestFit="1" customWidth="1"/>
    <col min="264" max="264" width="15" bestFit="1" customWidth="1"/>
    <col min="265" max="266" width="14.33203125" bestFit="1" customWidth="1"/>
    <col min="267" max="267" width="15" bestFit="1" customWidth="1"/>
    <col min="268" max="268" width="13.33203125" bestFit="1" customWidth="1"/>
    <col min="272" max="272" width="10.88671875" customWidth="1"/>
    <col min="513" max="513" width="17" customWidth="1"/>
    <col min="514" max="518" width="2.44140625" customWidth="1"/>
    <col min="519" max="519" width="51.33203125" bestFit="1" customWidth="1"/>
    <col min="520" max="520" width="15" bestFit="1" customWidth="1"/>
    <col min="521" max="522" width="14.33203125" bestFit="1" customWidth="1"/>
    <col min="523" max="523" width="15" bestFit="1" customWidth="1"/>
    <col min="524" max="524" width="13.33203125" bestFit="1" customWidth="1"/>
    <col min="528" max="528" width="10.88671875" customWidth="1"/>
    <col min="769" max="769" width="17" customWidth="1"/>
    <col min="770" max="774" width="2.44140625" customWidth="1"/>
    <col min="775" max="775" width="51.33203125" bestFit="1" customWidth="1"/>
    <col min="776" max="776" width="15" bestFit="1" customWidth="1"/>
    <col min="777" max="778" width="14.33203125" bestFit="1" customWidth="1"/>
    <col min="779" max="779" width="15" bestFit="1" customWidth="1"/>
    <col min="780" max="780" width="13.33203125" bestFit="1" customWidth="1"/>
    <col min="784" max="784" width="10.88671875" customWidth="1"/>
    <col min="1025" max="1025" width="17" customWidth="1"/>
    <col min="1026" max="1030" width="2.44140625" customWidth="1"/>
    <col min="1031" max="1031" width="51.33203125" bestFit="1" customWidth="1"/>
    <col min="1032" max="1032" width="15" bestFit="1" customWidth="1"/>
    <col min="1033" max="1034" width="14.33203125" bestFit="1" customWidth="1"/>
    <col min="1035" max="1035" width="15" bestFit="1" customWidth="1"/>
    <col min="1036" max="1036" width="13.33203125" bestFit="1" customWidth="1"/>
    <col min="1040" max="1040" width="10.88671875" customWidth="1"/>
    <col min="1281" max="1281" width="17" customWidth="1"/>
    <col min="1282" max="1286" width="2.44140625" customWidth="1"/>
    <col min="1287" max="1287" width="51.33203125" bestFit="1" customWidth="1"/>
    <col min="1288" max="1288" width="15" bestFit="1" customWidth="1"/>
    <col min="1289" max="1290" width="14.33203125" bestFit="1" customWidth="1"/>
    <col min="1291" max="1291" width="15" bestFit="1" customWidth="1"/>
    <col min="1292" max="1292" width="13.33203125" bestFit="1" customWidth="1"/>
    <col min="1296" max="1296" width="10.88671875" customWidth="1"/>
    <col min="1537" max="1537" width="17" customWidth="1"/>
    <col min="1538" max="1542" width="2.44140625" customWidth="1"/>
    <col min="1543" max="1543" width="51.33203125" bestFit="1" customWidth="1"/>
    <col min="1544" max="1544" width="15" bestFit="1" customWidth="1"/>
    <col min="1545" max="1546" width="14.33203125" bestFit="1" customWidth="1"/>
    <col min="1547" max="1547" width="15" bestFit="1" customWidth="1"/>
    <col min="1548" max="1548" width="13.33203125" bestFit="1" customWidth="1"/>
    <col min="1552" max="1552" width="10.88671875" customWidth="1"/>
    <col min="1793" max="1793" width="17" customWidth="1"/>
    <col min="1794" max="1798" width="2.44140625" customWidth="1"/>
    <col min="1799" max="1799" width="51.33203125" bestFit="1" customWidth="1"/>
    <col min="1800" max="1800" width="15" bestFit="1" customWidth="1"/>
    <col min="1801" max="1802" width="14.33203125" bestFit="1" customWidth="1"/>
    <col min="1803" max="1803" width="15" bestFit="1" customWidth="1"/>
    <col min="1804" max="1804" width="13.33203125" bestFit="1" customWidth="1"/>
    <col min="1808" max="1808" width="10.88671875" customWidth="1"/>
    <col min="2049" max="2049" width="17" customWidth="1"/>
    <col min="2050" max="2054" width="2.44140625" customWidth="1"/>
    <col min="2055" max="2055" width="51.33203125" bestFit="1" customWidth="1"/>
    <col min="2056" max="2056" width="15" bestFit="1" customWidth="1"/>
    <col min="2057" max="2058" width="14.33203125" bestFit="1" customWidth="1"/>
    <col min="2059" max="2059" width="15" bestFit="1" customWidth="1"/>
    <col min="2060" max="2060" width="13.33203125" bestFit="1" customWidth="1"/>
    <col min="2064" max="2064" width="10.88671875" customWidth="1"/>
    <col min="2305" max="2305" width="17" customWidth="1"/>
    <col min="2306" max="2310" width="2.44140625" customWidth="1"/>
    <col min="2311" max="2311" width="51.33203125" bestFit="1" customWidth="1"/>
    <col min="2312" max="2312" width="15" bestFit="1" customWidth="1"/>
    <col min="2313" max="2314" width="14.33203125" bestFit="1" customWidth="1"/>
    <col min="2315" max="2315" width="15" bestFit="1" customWidth="1"/>
    <col min="2316" max="2316" width="13.33203125" bestFit="1" customWidth="1"/>
    <col min="2320" max="2320" width="10.88671875" customWidth="1"/>
    <col min="2561" max="2561" width="17" customWidth="1"/>
    <col min="2562" max="2566" width="2.44140625" customWidth="1"/>
    <col min="2567" max="2567" width="51.33203125" bestFit="1" customWidth="1"/>
    <col min="2568" max="2568" width="15" bestFit="1" customWidth="1"/>
    <col min="2569" max="2570" width="14.33203125" bestFit="1" customWidth="1"/>
    <col min="2571" max="2571" width="15" bestFit="1" customWidth="1"/>
    <col min="2572" max="2572" width="13.33203125" bestFit="1" customWidth="1"/>
    <col min="2576" max="2576" width="10.88671875" customWidth="1"/>
    <col min="2817" max="2817" width="17" customWidth="1"/>
    <col min="2818" max="2822" width="2.44140625" customWidth="1"/>
    <col min="2823" max="2823" width="51.33203125" bestFit="1" customWidth="1"/>
    <col min="2824" max="2824" width="15" bestFit="1" customWidth="1"/>
    <col min="2825" max="2826" width="14.33203125" bestFit="1" customWidth="1"/>
    <col min="2827" max="2827" width="15" bestFit="1" customWidth="1"/>
    <col min="2828" max="2828" width="13.33203125" bestFit="1" customWidth="1"/>
    <col min="2832" max="2832" width="10.88671875" customWidth="1"/>
    <col min="3073" max="3073" width="17" customWidth="1"/>
    <col min="3074" max="3078" width="2.44140625" customWidth="1"/>
    <col min="3079" max="3079" width="51.33203125" bestFit="1" customWidth="1"/>
    <col min="3080" max="3080" width="15" bestFit="1" customWidth="1"/>
    <col min="3081" max="3082" width="14.33203125" bestFit="1" customWidth="1"/>
    <col min="3083" max="3083" width="15" bestFit="1" customWidth="1"/>
    <col min="3084" max="3084" width="13.33203125" bestFit="1" customWidth="1"/>
    <col min="3088" max="3088" width="10.88671875" customWidth="1"/>
    <col min="3329" max="3329" width="17" customWidth="1"/>
    <col min="3330" max="3334" width="2.44140625" customWidth="1"/>
    <col min="3335" max="3335" width="51.33203125" bestFit="1" customWidth="1"/>
    <col min="3336" max="3336" width="15" bestFit="1" customWidth="1"/>
    <col min="3337" max="3338" width="14.33203125" bestFit="1" customWidth="1"/>
    <col min="3339" max="3339" width="15" bestFit="1" customWidth="1"/>
    <col min="3340" max="3340" width="13.33203125" bestFit="1" customWidth="1"/>
    <col min="3344" max="3344" width="10.88671875" customWidth="1"/>
    <col min="3585" max="3585" width="17" customWidth="1"/>
    <col min="3586" max="3590" width="2.44140625" customWidth="1"/>
    <col min="3591" max="3591" width="51.33203125" bestFit="1" customWidth="1"/>
    <col min="3592" max="3592" width="15" bestFit="1" customWidth="1"/>
    <col min="3593" max="3594" width="14.33203125" bestFit="1" customWidth="1"/>
    <col min="3595" max="3595" width="15" bestFit="1" customWidth="1"/>
    <col min="3596" max="3596" width="13.33203125" bestFit="1" customWidth="1"/>
    <col min="3600" max="3600" width="10.88671875" customWidth="1"/>
    <col min="3841" max="3841" width="17" customWidth="1"/>
    <col min="3842" max="3846" width="2.44140625" customWidth="1"/>
    <col min="3847" max="3847" width="51.33203125" bestFit="1" customWidth="1"/>
    <col min="3848" max="3848" width="15" bestFit="1" customWidth="1"/>
    <col min="3849" max="3850" width="14.33203125" bestFit="1" customWidth="1"/>
    <col min="3851" max="3851" width="15" bestFit="1" customWidth="1"/>
    <col min="3852" max="3852" width="13.33203125" bestFit="1" customWidth="1"/>
    <col min="3856" max="3856" width="10.88671875" customWidth="1"/>
    <col min="4097" max="4097" width="17" customWidth="1"/>
    <col min="4098" max="4102" width="2.44140625" customWidth="1"/>
    <col min="4103" max="4103" width="51.33203125" bestFit="1" customWidth="1"/>
    <col min="4104" max="4104" width="15" bestFit="1" customWidth="1"/>
    <col min="4105" max="4106" width="14.33203125" bestFit="1" customWidth="1"/>
    <col min="4107" max="4107" width="15" bestFit="1" customWidth="1"/>
    <col min="4108" max="4108" width="13.33203125" bestFit="1" customWidth="1"/>
    <col min="4112" max="4112" width="10.88671875" customWidth="1"/>
    <col min="4353" max="4353" width="17" customWidth="1"/>
    <col min="4354" max="4358" width="2.44140625" customWidth="1"/>
    <col min="4359" max="4359" width="51.33203125" bestFit="1" customWidth="1"/>
    <col min="4360" max="4360" width="15" bestFit="1" customWidth="1"/>
    <col min="4361" max="4362" width="14.33203125" bestFit="1" customWidth="1"/>
    <col min="4363" max="4363" width="15" bestFit="1" customWidth="1"/>
    <col min="4364" max="4364" width="13.33203125" bestFit="1" customWidth="1"/>
    <col min="4368" max="4368" width="10.88671875" customWidth="1"/>
    <col min="4609" max="4609" width="17" customWidth="1"/>
    <col min="4610" max="4614" width="2.44140625" customWidth="1"/>
    <col min="4615" max="4615" width="51.33203125" bestFit="1" customWidth="1"/>
    <col min="4616" max="4616" width="15" bestFit="1" customWidth="1"/>
    <col min="4617" max="4618" width="14.33203125" bestFit="1" customWidth="1"/>
    <col min="4619" max="4619" width="15" bestFit="1" customWidth="1"/>
    <col min="4620" max="4620" width="13.33203125" bestFit="1" customWidth="1"/>
    <col min="4624" max="4624" width="10.88671875" customWidth="1"/>
    <col min="4865" max="4865" width="17" customWidth="1"/>
    <col min="4866" max="4870" width="2.44140625" customWidth="1"/>
    <col min="4871" max="4871" width="51.33203125" bestFit="1" customWidth="1"/>
    <col min="4872" max="4872" width="15" bestFit="1" customWidth="1"/>
    <col min="4873" max="4874" width="14.33203125" bestFit="1" customWidth="1"/>
    <col min="4875" max="4875" width="15" bestFit="1" customWidth="1"/>
    <col min="4876" max="4876" width="13.33203125" bestFit="1" customWidth="1"/>
    <col min="4880" max="4880" width="10.88671875" customWidth="1"/>
    <col min="5121" max="5121" width="17" customWidth="1"/>
    <col min="5122" max="5126" width="2.44140625" customWidth="1"/>
    <col min="5127" max="5127" width="51.33203125" bestFit="1" customWidth="1"/>
    <col min="5128" max="5128" width="15" bestFit="1" customWidth="1"/>
    <col min="5129" max="5130" width="14.33203125" bestFit="1" customWidth="1"/>
    <col min="5131" max="5131" width="15" bestFit="1" customWidth="1"/>
    <col min="5132" max="5132" width="13.33203125" bestFit="1" customWidth="1"/>
    <col min="5136" max="5136" width="10.88671875" customWidth="1"/>
    <col min="5377" max="5377" width="17" customWidth="1"/>
    <col min="5378" max="5382" width="2.44140625" customWidth="1"/>
    <col min="5383" max="5383" width="51.33203125" bestFit="1" customWidth="1"/>
    <col min="5384" max="5384" width="15" bestFit="1" customWidth="1"/>
    <col min="5385" max="5386" width="14.33203125" bestFit="1" customWidth="1"/>
    <col min="5387" max="5387" width="15" bestFit="1" customWidth="1"/>
    <col min="5388" max="5388" width="13.33203125" bestFit="1" customWidth="1"/>
    <col min="5392" max="5392" width="10.88671875" customWidth="1"/>
    <col min="5633" max="5633" width="17" customWidth="1"/>
    <col min="5634" max="5638" width="2.44140625" customWidth="1"/>
    <col min="5639" max="5639" width="51.33203125" bestFit="1" customWidth="1"/>
    <col min="5640" max="5640" width="15" bestFit="1" customWidth="1"/>
    <col min="5641" max="5642" width="14.33203125" bestFit="1" customWidth="1"/>
    <col min="5643" max="5643" width="15" bestFit="1" customWidth="1"/>
    <col min="5644" max="5644" width="13.33203125" bestFit="1" customWidth="1"/>
    <col min="5648" max="5648" width="10.88671875" customWidth="1"/>
    <col min="5889" max="5889" width="17" customWidth="1"/>
    <col min="5890" max="5894" width="2.44140625" customWidth="1"/>
    <col min="5895" max="5895" width="51.33203125" bestFit="1" customWidth="1"/>
    <col min="5896" max="5896" width="15" bestFit="1" customWidth="1"/>
    <col min="5897" max="5898" width="14.33203125" bestFit="1" customWidth="1"/>
    <col min="5899" max="5899" width="15" bestFit="1" customWidth="1"/>
    <col min="5900" max="5900" width="13.33203125" bestFit="1" customWidth="1"/>
    <col min="5904" max="5904" width="10.88671875" customWidth="1"/>
    <col min="6145" max="6145" width="17" customWidth="1"/>
    <col min="6146" max="6150" width="2.44140625" customWidth="1"/>
    <col min="6151" max="6151" width="51.33203125" bestFit="1" customWidth="1"/>
    <col min="6152" max="6152" width="15" bestFit="1" customWidth="1"/>
    <col min="6153" max="6154" width="14.33203125" bestFit="1" customWidth="1"/>
    <col min="6155" max="6155" width="15" bestFit="1" customWidth="1"/>
    <col min="6156" max="6156" width="13.33203125" bestFit="1" customWidth="1"/>
    <col min="6160" max="6160" width="10.88671875" customWidth="1"/>
    <col min="6401" max="6401" width="17" customWidth="1"/>
    <col min="6402" max="6406" width="2.44140625" customWidth="1"/>
    <col min="6407" max="6407" width="51.33203125" bestFit="1" customWidth="1"/>
    <col min="6408" max="6408" width="15" bestFit="1" customWidth="1"/>
    <col min="6409" max="6410" width="14.33203125" bestFit="1" customWidth="1"/>
    <col min="6411" max="6411" width="15" bestFit="1" customWidth="1"/>
    <col min="6412" max="6412" width="13.33203125" bestFit="1" customWidth="1"/>
    <col min="6416" max="6416" width="10.88671875" customWidth="1"/>
    <col min="6657" max="6657" width="17" customWidth="1"/>
    <col min="6658" max="6662" width="2.44140625" customWidth="1"/>
    <col min="6663" max="6663" width="51.33203125" bestFit="1" customWidth="1"/>
    <col min="6664" max="6664" width="15" bestFit="1" customWidth="1"/>
    <col min="6665" max="6666" width="14.33203125" bestFit="1" customWidth="1"/>
    <col min="6667" max="6667" width="15" bestFit="1" customWidth="1"/>
    <col min="6668" max="6668" width="13.33203125" bestFit="1" customWidth="1"/>
    <col min="6672" max="6672" width="10.88671875" customWidth="1"/>
    <col min="6913" max="6913" width="17" customWidth="1"/>
    <col min="6914" max="6918" width="2.44140625" customWidth="1"/>
    <col min="6919" max="6919" width="51.33203125" bestFit="1" customWidth="1"/>
    <col min="6920" max="6920" width="15" bestFit="1" customWidth="1"/>
    <col min="6921" max="6922" width="14.33203125" bestFit="1" customWidth="1"/>
    <col min="6923" max="6923" width="15" bestFit="1" customWidth="1"/>
    <col min="6924" max="6924" width="13.33203125" bestFit="1" customWidth="1"/>
    <col min="6928" max="6928" width="10.88671875" customWidth="1"/>
    <col min="7169" max="7169" width="17" customWidth="1"/>
    <col min="7170" max="7174" width="2.44140625" customWidth="1"/>
    <col min="7175" max="7175" width="51.33203125" bestFit="1" customWidth="1"/>
    <col min="7176" max="7176" width="15" bestFit="1" customWidth="1"/>
    <col min="7177" max="7178" width="14.33203125" bestFit="1" customWidth="1"/>
    <col min="7179" max="7179" width="15" bestFit="1" customWidth="1"/>
    <col min="7180" max="7180" width="13.33203125" bestFit="1" customWidth="1"/>
    <col min="7184" max="7184" width="10.88671875" customWidth="1"/>
    <col min="7425" max="7425" width="17" customWidth="1"/>
    <col min="7426" max="7430" width="2.44140625" customWidth="1"/>
    <col min="7431" max="7431" width="51.33203125" bestFit="1" customWidth="1"/>
    <col min="7432" max="7432" width="15" bestFit="1" customWidth="1"/>
    <col min="7433" max="7434" width="14.33203125" bestFit="1" customWidth="1"/>
    <col min="7435" max="7435" width="15" bestFit="1" customWidth="1"/>
    <col min="7436" max="7436" width="13.33203125" bestFit="1" customWidth="1"/>
    <col min="7440" max="7440" width="10.88671875" customWidth="1"/>
    <col min="7681" max="7681" width="17" customWidth="1"/>
    <col min="7682" max="7686" width="2.44140625" customWidth="1"/>
    <col min="7687" max="7687" width="51.33203125" bestFit="1" customWidth="1"/>
    <col min="7688" max="7688" width="15" bestFit="1" customWidth="1"/>
    <col min="7689" max="7690" width="14.33203125" bestFit="1" customWidth="1"/>
    <col min="7691" max="7691" width="15" bestFit="1" customWidth="1"/>
    <col min="7692" max="7692" width="13.33203125" bestFit="1" customWidth="1"/>
    <col min="7696" max="7696" width="10.88671875" customWidth="1"/>
    <col min="7937" max="7937" width="17" customWidth="1"/>
    <col min="7938" max="7942" width="2.44140625" customWidth="1"/>
    <col min="7943" max="7943" width="51.33203125" bestFit="1" customWidth="1"/>
    <col min="7944" max="7944" width="15" bestFit="1" customWidth="1"/>
    <col min="7945" max="7946" width="14.33203125" bestFit="1" customWidth="1"/>
    <col min="7947" max="7947" width="15" bestFit="1" customWidth="1"/>
    <col min="7948" max="7948" width="13.33203125" bestFit="1" customWidth="1"/>
    <col min="7952" max="7952" width="10.88671875" customWidth="1"/>
    <col min="8193" max="8193" width="17" customWidth="1"/>
    <col min="8194" max="8198" width="2.44140625" customWidth="1"/>
    <col min="8199" max="8199" width="51.33203125" bestFit="1" customWidth="1"/>
    <col min="8200" max="8200" width="15" bestFit="1" customWidth="1"/>
    <col min="8201" max="8202" width="14.33203125" bestFit="1" customWidth="1"/>
    <col min="8203" max="8203" width="15" bestFit="1" customWidth="1"/>
    <col min="8204" max="8204" width="13.33203125" bestFit="1" customWidth="1"/>
    <col min="8208" max="8208" width="10.88671875" customWidth="1"/>
    <col min="8449" max="8449" width="17" customWidth="1"/>
    <col min="8450" max="8454" width="2.44140625" customWidth="1"/>
    <col min="8455" max="8455" width="51.33203125" bestFit="1" customWidth="1"/>
    <col min="8456" max="8456" width="15" bestFit="1" customWidth="1"/>
    <col min="8457" max="8458" width="14.33203125" bestFit="1" customWidth="1"/>
    <col min="8459" max="8459" width="15" bestFit="1" customWidth="1"/>
    <col min="8460" max="8460" width="13.33203125" bestFit="1" customWidth="1"/>
    <col min="8464" max="8464" width="10.88671875" customWidth="1"/>
    <col min="8705" max="8705" width="17" customWidth="1"/>
    <col min="8706" max="8710" width="2.44140625" customWidth="1"/>
    <col min="8711" max="8711" width="51.33203125" bestFit="1" customWidth="1"/>
    <col min="8712" max="8712" width="15" bestFit="1" customWidth="1"/>
    <col min="8713" max="8714" width="14.33203125" bestFit="1" customWidth="1"/>
    <col min="8715" max="8715" width="15" bestFit="1" customWidth="1"/>
    <col min="8716" max="8716" width="13.33203125" bestFit="1" customWidth="1"/>
    <col min="8720" max="8720" width="10.88671875" customWidth="1"/>
    <col min="8961" max="8961" width="17" customWidth="1"/>
    <col min="8962" max="8966" width="2.44140625" customWidth="1"/>
    <col min="8967" max="8967" width="51.33203125" bestFit="1" customWidth="1"/>
    <col min="8968" max="8968" width="15" bestFit="1" customWidth="1"/>
    <col min="8969" max="8970" width="14.33203125" bestFit="1" customWidth="1"/>
    <col min="8971" max="8971" width="15" bestFit="1" customWidth="1"/>
    <col min="8972" max="8972" width="13.33203125" bestFit="1" customWidth="1"/>
    <col min="8976" max="8976" width="10.88671875" customWidth="1"/>
    <col min="9217" max="9217" width="17" customWidth="1"/>
    <col min="9218" max="9222" width="2.44140625" customWidth="1"/>
    <col min="9223" max="9223" width="51.33203125" bestFit="1" customWidth="1"/>
    <col min="9224" max="9224" width="15" bestFit="1" customWidth="1"/>
    <col min="9225" max="9226" width="14.33203125" bestFit="1" customWidth="1"/>
    <col min="9227" max="9227" width="15" bestFit="1" customWidth="1"/>
    <col min="9228" max="9228" width="13.33203125" bestFit="1" customWidth="1"/>
    <col min="9232" max="9232" width="10.88671875" customWidth="1"/>
    <col min="9473" max="9473" width="17" customWidth="1"/>
    <col min="9474" max="9478" width="2.44140625" customWidth="1"/>
    <col min="9479" max="9479" width="51.33203125" bestFit="1" customWidth="1"/>
    <col min="9480" max="9480" width="15" bestFit="1" customWidth="1"/>
    <col min="9481" max="9482" width="14.33203125" bestFit="1" customWidth="1"/>
    <col min="9483" max="9483" width="15" bestFit="1" customWidth="1"/>
    <col min="9484" max="9484" width="13.33203125" bestFit="1" customWidth="1"/>
    <col min="9488" max="9488" width="10.88671875" customWidth="1"/>
    <col min="9729" max="9729" width="17" customWidth="1"/>
    <col min="9730" max="9734" width="2.44140625" customWidth="1"/>
    <col min="9735" max="9735" width="51.33203125" bestFit="1" customWidth="1"/>
    <col min="9736" max="9736" width="15" bestFit="1" customWidth="1"/>
    <col min="9737" max="9738" width="14.33203125" bestFit="1" customWidth="1"/>
    <col min="9739" max="9739" width="15" bestFit="1" customWidth="1"/>
    <col min="9740" max="9740" width="13.33203125" bestFit="1" customWidth="1"/>
    <col min="9744" max="9744" width="10.88671875" customWidth="1"/>
    <col min="9985" max="9985" width="17" customWidth="1"/>
    <col min="9986" max="9990" width="2.44140625" customWidth="1"/>
    <col min="9991" max="9991" width="51.33203125" bestFit="1" customWidth="1"/>
    <col min="9992" max="9992" width="15" bestFit="1" customWidth="1"/>
    <col min="9993" max="9994" width="14.33203125" bestFit="1" customWidth="1"/>
    <col min="9995" max="9995" width="15" bestFit="1" customWidth="1"/>
    <col min="9996" max="9996" width="13.33203125" bestFit="1" customWidth="1"/>
    <col min="10000" max="10000" width="10.88671875" customWidth="1"/>
    <col min="10241" max="10241" width="17" customWidth="1"/>
    <col min="10242" max="10246" width="2.44140625" customWidth="1"/>
    <col min="10247" max="10247" width="51.33203125" bestFit="1" customWidth="1"/>
    <col min="10248" max="10248" width="15" bestFit="1" customWidth="1"/>
    <col min="10249" max="10250" width="14.33203125" bestFit="1" customWidth="1"/>
    <col min="10251" max="10251" width="15" bestFit="1" customWidth="1"/>
    <col min="10252" max="10252" width="13.33203125" bestFit="1" customWidth="1"/>
    <col min="10256" max="10256" width="10.88671875" customWidth="1"/>
    <col min="10497" max="10497" width="17" customWidth="1"/>
    <col min="10498" max="10502" width="2.44140625" customWidth="1"/>
    <col min="10503" max="10503" width="51.33203125" bestFit="1" customWidth="1"/>
    <col min="10504" max="10504" width="15" bestFit="1" customWidth="1"/>
    <col min="10505" max="10506" width="14.33203125" bestFit="1" customWidth="1"/>
    <col min="10507" max="10507" width="15" bestFit="1" customWidth="1"/>
    <col min="10508" max="10508" width="13.33203125" bestFit="1" customWidth="1"/>
    <col min="10512" max="10512" width="10.88671875" customWidth="1"/>
    <col min="10753" max="10753" width="17" customWidth="1"/>
    <col min="10754" max="10758" width="2.44140625" customWidth="1"/>
    <col min="10759" max="10759" width="51.33203125" bestFit="1" customWidth="1"/>
    <col min="10760" max="10760" width="15" bestFit="1" customWidth="1"/>
    <col min="10761" max="10762" width="14.33203125" bestFit="1" customWidth="1"/>
    <col min="10763" max="10763" width="15" bestFit="1" customWidth="1"/>
    <col min="10764" max="10764" width="13.33203125" bestFit="1" customWidth="1"/>
    <col min="10768" max="10768" width="10.88671875" customWidth="1"/>
    <col min="11009" max="11009" width="17" customWidth="1"/>
    <col min="11010" max="11014" width="2.44140625" customWidth="1"/>
    <col min="11015" max="11015" width="51.33203125" bestFit="1" customWidth="1"/>
    <col min="11016" max="11016" width="15" bestFit="1" customWidth="1"/>
    <col min="11017" max="11018" width="14.33203125" bestFit="1" customWidth="1"/>
    <col min="11019" max="11019" width="15" bestFit="1" customWidth="1"/>
    <col min="11020" max="11020" width="13.33203125" bestFit="1" customWidth="1"/>
    <col min="11024" max="11024" width="10.88671875" customWidth="1"/>
    <col min="11265" max="11265" width="17" customWidth="1"/>
    <col min="11266" max="11270" width="2.44140625" customWidth="1"/>
    <col min="11271" max="11271" width="51.33203125" bestFit="1" customWidth="1"/>
    <col min="11272" max="11272" width="15" bestFit="1" customWidth="1"/>
    <col min="11273" max="11274" width="14.33203125" bestFit="1" customWidth="1"/>
    <col min="11275" max="11275" width="15" bestFit="1" customWidth="1"/>
    <col min="11276" max="11276" width="13.33203125" bestFit="1" customWidth="1"/>
    <col min="11280" max="11280" width="10.88671875" customWidth="1"/>
    <col min="11521" max="11521" width="17" customWidth="1"/>
    <col min="11522" max="11526" width="2.44140625" customWidth="1"/>
    <col min="11527" max="11527" width="51.33203125" bestFit="1" customWidth="1"/>
    <col min="11528" max="11528" width="15" bestFit="1" customWidth="1"/>
    <col min="11529" max="11530" width="14.33203125" bestFit="1" customWidth="1"/>
    <col min="11531" max="11531" width="15" bestFit="1" customWidth="1"/>
    <col min="11532" max="11532" width="13.33203125" bestFit="1" customWidth="1"/>
    <col min="11536" max="11536" width="10.88671875" customWidth="1"/>
    <col min="11777" max="11777" width="17" customWidth="1"/>
    <col min="11778" max="11782" width="2.44140625" customWidth="1"/>
    <col min="11783" max="11783" width="51.33203125" bestFit="1" customWidth="1"/>
    <col min="11784" max="11784" width="15" bestFit="1" customWidth="1"/>
    <col min="11785" max="11786" width="14.33203125" bestFit="1" customWidth="1"/>
    <col min="11787" max="11787" width="15" bestFit="1" customWidth="1"/>
    <col min="11788" max="11788" width="13.33203125" bestFit="1" customWidth="1"/>
    <col min="11792" max="11792" width="10.88671875" customWidth="1"/>
    <col min="12033" max="12033" width="17" customWidth="1"/>
    <col min="12034" max="12038" width="2.44140625" customWidth="1"/>
    <col min="12039" max="12039" width="51.33203125" bestFit="1" customWidth="1"/>
    <col min="12040" max="12040" width="15" bestFit="1" customWidth="1"/>
    <col min="12041" max="12042" width="14.33203125" bestFit="1" customWidth="1"/>
    <col min="12043" max="12043" width="15" bestFit="1" customWidth="1"/>
    <col min="12044" max="12044" width="13.33203125" bestFit="1" customWidth="1"/>
    <col min="12048" max="12048" width="10.88671875" customWidth="1"/>
    <col min="12289" max="12289" width="17" customWidth="1"/>
    <col min="12290" max="12294" width="2.44140625" customWidth="1"/>
    <col min="12295" max="12295" width="51.33203125" bestFit="1" customWidth="1"/>
    <col min="12296" max="12296" width="15" bestFit="1" customWidth="1"/>
    <col min="12297" max="12298" width="14.33203125" bestFit="1" customWidth="1"/>
    <col min="12299" max="12299" width="15" bestFit="1" customWidth="1"/>
    <col min="12300" max="12300" width="13.33203125" bestFit="1" customWidth="1"/>
    <col min="12304" max="12304" width="10.88671875" customWidth="1"/>
    <col min="12545" max="12545" width="17" customWidth="1"/>
    <col min="12546" max="12550" width="2.44140625" customWidth="1"/>
    <col min="12551" max="12551" width="51.33203125" bestFit="1" customWidth="1"/>
    <col min="12552" max="12552" width="15" bestFit="1" customWidth="1"/>
    <col min="12553" max="12554" width="14.33203125" bestFit="1" customWidth="1"/>
    <col min="12555" max="12555" width="15" bestFit="1" customWidth="1"/>
    <col min="12556" max="12556" width="13.33203125" bestFit="1" customWidth="1"/>
    <col min="12560" max="12560" width="10.88671875" customWidth="1"/>
    <col min="12801" max="12801" width="17" customWidth="1"/>
    <col min="12802" max="12806" width="2.44140625" customWidth="1"/>
    <col min="12807" max="12807" width="51.33203125" bestFit="1" customWidth="1"/>
    <col min="12808" max="12808" width="15" bestFit="1" customWidth="1"/>
    <col min="12809" max="12810" width="14.33203125" bestFit="1" customWidth="1"/>
    <col min="12811" max="12811" width="15" bestFit="1" customWidth="1"/>
    <col min="12812" max="12812" width="13.33203125" bestFit="1" customWidth="1"/>
    <col min="12816" max="12816" width="10.88671875" customWidth="1"/>
    <col min="13057" max="13057" width="17" customWidth="1"/>
    <col min="13058" max="13062" width="2.44140625" customWidth="1"/>
    <col min="13063" max="13063" width="51.33203125" bestFit="1" customWidth="1"/>
    <col min="13064" max="13064" width="15" bestFit="1" customWidth="1"/>
    <col min="13065" max="13066" width="14.33203125" bestFit="1" customWidth="1"/>
    <col min="13067" max="13067" width="15" bestFit="1" customWidth="1"/>
    <col min="13068" max="13068" width="13.33203125" bestFit="1" customWidth="1"/>
    <col min="13072" max="13072" width="10.88671875" customWidth="1"/>
    <col min="13313" max="13313" width="17" customWidth="1"/>
    <col min="13314" max="13318" width="2.44140625" customWidth="1"/>
    <col min="13319" max="13319" width="51.33203125" bestFit="1" customWidth="1"/>
    <col min="13320" max="13320" width="15" bestFit="1" customWidth="1"/>
    <col min="13321" max="13322" width="14.33203125" bestFit="1" customWidth="1"/>
    <col min="13323" max="13323" width="15" bestFit="1" customWidth="1"/>
    <col min="13324" max="13324" width="13.33203125" bestFit="1" customWidth="1"/>
    <col min="13328" max="13328" width="10.88671875" customWidth="1"/>
    <col min="13569" max="13569" width="17" customWidth="1"/>
    <col min="13570" max="13574" width="2.44140625" customWidth="1"/>
    <col min="13575" max="13575" width="51.33203125" bestFit="1" customWidth="1"/>
    <col min="13576" max="13576" width="15" bestFit="1" customWidth="1"/>
    <col min="13577" max="13578" width="14.33203125" bestFit="1" customWidth="1"/>
    <col min="13579" max="13579" width="15" bestFit="1" customWidth="1"/>
    <col min="13580" max="13580" width="13.33203125" bestFit="1" customWidth="1"/>
    <col min="13584" max="13584" width="10.88671875" customWidth="1"/>
    <col min="13825" max="13825" width="17" customWidth="1"/>
    <col min="13826" max="13830" width="2.44140625" customWidth="1"/>
    <col min="13831" max="13831" width="51.33203125" bestFit="1" customWidth="1"/>
    <col min="13832" max="13832" width="15" bestFit="1" customWidth="1"/>
    <col min="13833" max="13834" width="14.33203125" bestFit="1" customWidth="1"/>
    <col min="13835" max="13835" width="15" bestFit="1" customWidth="1"/>
    <col min="13836" max="13836" width="13.33203125" bestFit="1" customWidth="1"/>
    <col min="13840" max="13840" width="10.88671875" customWidth="1"/>
    <col min="14081" max="14081" width="17" customWidth="1"/>
    <col min="14082" max="14086" width="2.44140625" customWidth="1"/>
    <col min="14087" max="14087" width="51.33203125" bestFit="1" customWidth="1"/>
    <col min="14088" max="14088" width="15" bestFit="1" customWidth="1"/>
    <col min="14089" max="14090" width="14.33203125" bestFit="1" customWidth="1"/>
    <col min="14091" max="14091" width="15" bestFit="1" customWidth="1"/>
    <col min="14092" max="14092" width="13.33203125" bestFit="1" customWidth="1"/>
    <col min="14096" max="14096" width="10.88671875" customWidth="1"/>
    <col min="14337" max="14337" width="17" customWidth="1"/>
    <col min="14338" max="14342" width="2.44140625" customWidth="1"/>
    <col min="14343" max="14343" width="51.33203125" bestFit="1" customWidth="1"/>
    <col min="14344" max="14344" width="15" bestFit="1" customWidth="1"/>
    <col min="14345" max="14346" width="14.33203125" bestFit="1" customWidth="1"/>
    <col min="14347" max="14347" width="15" bestFit="1" customWidth="1"/>
    <col min="14348" max="14348" width="13.33203125" bestFit="1" customWidth="1"/>
    <col min="14352" max="14352" width="10.88671875" customWidth="1"/>
    <col min="14593" max="14593" width="17" customWidth="1"/>
    <col min="14594" max="14598" width="2.44140625" customWidth="1"/>
    <col min="14599" max="14599" width="51.33203125" bestFit="1" customWidth="1"/>
    <col min="14600" max="14600" width="15" bestFit="1" customWidth="1"/>
    <col min="14601" max="14602" width="14.33203125" bestFit="1" customWidth="1"/>
    <col min="14603" max="14603" width="15" bestFit="1" customWidth="1"/>
    <col min="14604" max="14604" width="13.33203125" bestFit="1" customWidth="1"/>
    <col min="14608" max="14608" width="10.88671875" customWidth="1"/>
    <col min="14849" max="14849" width="17" customWidth="1"/>
    <col min="14850" max="14854" width="2.44140625" customWidth="1"/>
    <col min="14855" max="14855" width="51.33203125" bestFit="1" customWidth="1"/>
    <col min="14856" max="14856" width="15" bestFit="1" customWidth="1"/>
    <col min="14857" max="14858" width="14.33203125" bestFit="1" customWidth="1"/>
    <col min="14859" max="14859" width="15" bestFit="1" customWidth="1"/>
    <col min="14860" max="14860" width="13.33203125" bestFit="1" customWidth="1"/>
    <col min="14864" max="14864" width="10.88671875" customWidth="1"/>
    <col min="15105" max="15105" width="17" customWidth="1"/>
    <col min="15106" max="15110" width="2.44140625" customWidth="1"/>
    <col min="15111" max="15111" width="51.33203125" bestFit="1" customWidth="1"/>
    <col min="15112" max="15112" width="15" bestFit="1" customWidth="1"/>
    <col min="15113" max="15114" width="14.33203125" bestFit="1" customWidth="1"/>
    <col min="15115" max="15115" width="15" bestFit="1" customWidth="1"/>
    <col min="15116" max="15116" width="13.33203125" bestFit="1" customWidth="1"/>
    <col min="15120" max="15120" width="10.88671875" customWidth="1"/>
    <col min="15361" max="15361" width="17" customWidth="1"/>
    <col min="15362" max="15366" width="2.44140625" customWidth="1"/>
    <col min="15367" max="15367" width="51.33203125" bestFit="1" customWidth="1"/>
    <col min="15368" max="15368" width="15" bestFit="1" customWidth="1"/>
    <col min="15369" max="15370" width="14.33203125" bestFit="1" customWidth="1"/>
    <col min="15371" max="15371" width="15" bestFit="1" customWidth="1"/>
    <col min="15372" max="15372" width="13.33203125" bestFit="1" customWidth="1"/>
    <col min="15376" max="15376" width="10.88671875" customWidth="1"/>
    <col min="15617" max="15617" width="17" customWidth="1"/>
    <col min="15618" max="15622" width="2.44140625" customWidth="1"/>
    <col min="15623" max="15623" width="51.33203125" bestFit="1" customWidth="1"/>
    <col min="15624" max="15624" width="15" bestFit="1" customWidth="1"/>
    <col min="15625" max="15626" width="14.33203125" bestFit="1" customWidth="1"/>
    <col min="15627" max="15627" width="15" bestFit="1" customWidth="1"/>
    <col min="15628" max="15628" width="13.33203125" bestFit="1" customWidth="1"/>
    <col min="15632" max="15632" width="10.88671875" customWidth="1"/>
    <col min="15873" max="15873" width="17" customWidth="1"/>
    <col min="15874" max="15878" width="2.44140625" customWidth="1"/>
    <col min="15879" max="15879" width="51.33203125" bestFit="1" customWidth="1"/>
    <col min="15880" max="15880" width="15" bestFit="1" customWidth="1"/>
    <col min="15881" max="15882" width="14.33203125" bestFit="1" customWidth="1"/>
    <col min="15883" max="15883" width="15" bestFit="1" customWidth="1"/>
    <col min="15884" max="15884" width="13.33203125" bestFit="1" customWidth="1"/>
    <col min="15888" max="15888" width="10.88671875" customWidth="1"/>
    <col min="16129" max="16129" width="17" customWidth="1"/>
    <col min="16130" max="16134" width="2.44140625" customWidth="1"/>
    <col min="16135" max="16135" width="51.33203125" bestFit="1" customWidth="1"/>
    <col min="16136" max="16136" width="15" bestFit="1" customWidth="1"/>
    <col min="16137" max="16138" width="14.33203125" bestFit="1" customWidth="1"/>
    <col min="16139" max="16139" width="15" bestFit="1" customWidth="1"/>
    <col min="16140" max="16140" width="13.33203125" bestFit="1" customWidth="1"/>
    <col min="16144" max="16144" width="10.88671875" customWidth="1"/>
  </cols>
  <sheetData>
    <row r="1" spans="1:12" x14ac:dyDescent="0.3">
      <c r="A1" s="15" t="s">
        <v>332</v>
      </c>
      <c r="B1" s="16" t="s">
        <v>333</v>
      </c>
      <c r="C1" s="17"/>
      <c r="D1" s="17"/>
      <c r="E1" s="17"/>
      <c r="F1" s="17"/>
      <c r="G1" s="17"/>
      <c r="H1" s="52" t="s">
        <v>334</v>
      </c>
      <c r="I1" s="52" t="s">
        <v>335</v>
      </c>
      <c r="J1" s="52" t="s">
        <v>336</v>
      </c>
      <c r="K1" s="52" t="s">
        <v>337</v>
      </c>
      <c r="L1" s="109"/>
    </row>
    <row r="3" spans="1:12" x14ac:dyDescent="0.3">
      <c r="A3" s="19" t="s">
        <v>338</v>
      </c>
      <c r="B3" s="20"/>
      <c r="C3" s="20"/>
      <c r="D3" s="20"/>
      <c r="E3" s="20"/>
      <c r="F3" s="20"/>
      <c r="G3" s="20"/>
      <c r="H3" s="56"/>
      <c r="I3" s="56"/>
      <c r="J3" s="56"/>
      <c r="K3" s="56"/>
      <c r="L3" s="111"/>
    </row>
    <row r="4" spans="1:12" x14ac:dyDescent="0.3">
      <c r="A4" s="121" t="s">
        <v>28</v>
      </c>
      <c r="B4" s="122" t="s">
        <v>339</v>
      </c>
      <c r="C4" s="63"/>
      <c r="D4" s="63"/>
      <c r="E4" s="63"/>
      <c r="F4" s="63"/>
      <c r="G4" s="63"/>
      <c r="H4" s="52">
        <v>22472396.309999999</v>
      </c>
      <c r="I4" s="52">
        <v>11130619.4</v>
      </c>
      <c r="J4" s="52">
        <v>11139457.529999999</v>
      </c>
      <c r="K4" s="52">
        <v>22463558.18</v>
      </c>
      <c r="L4" s="123"/>
    </row>
    <row r="5" spans="1:12" x14ac:dyDescent="0.3">
      <c r="A5" s="121" t="s">
        <v>340</v>
      </c>
      <c r="B5" s="21" t="s">
        <v>341</v>
      </c>
      <c r="C5" s="122" t="s">
        <v>342</v>
      </c>
      <c r="D5" s="63"/>
      <c r="E5" s="63"/>
      <c r="F5" s="63"/>
      <c r="G5" s="63"/>
      <c r="H5" s="52">
        <v>18481181.100000001</v>
      </c>
      <c r="I5" s="52">
        <v>10613170.99</v>
      </c>
      <c r="J5" s="52">
        <v>11005105.710000001</v>
      </c>
      <c r="K5" s="52">
        <v>18089246.379999999</v>
      </c>
      <c r="L5" s="123"/>
    </row>
    <row r="6" spans="1:12" x14ac:dyDescent="0.3">
      <c r="A6" s="121" t="s">
        <v>343</v>
      </c>
      <c r="B6" s="22" t="s">
        <v>341</v>
      </c>
      <c r="C6" s="23"/>
      <c r="D6" s="122" t="s">
        <v>344</v>
      </c>
      <c r="E6" s="63"/>
      <c r="F6" s="63"/>
      <c r="G6" s="63"/>
      <c r="H6" s="52">
        <v>18429792.899999999</v>
      </c>
      <c r="I6" s="52">
        <v>10478600.289999999</v>
      </c>
      <c r="J6" s="52">
        <v>10860509.619999999</v>
      </c>
      <c r="K6" s="52">
        <v>18047883.57</v>
      </c>
      <c r="L6" s="123"/>
    </row>
    <row r="7" spans="1:12" x14ac:dyDescent="0.3">
      <c r="A7" s="121" t="s">
        <v>345</v>
      </c>
      <c r="B7" s="22" t="s">
        <v>341</v>
      </c>
      <c r="C7" s="23"/>
      <c r="D7" s="23"/>
      <c r="E7" s="122" t="s">
        <v>344</v>
      </c>
      <c r="F7" s="63"/>
      <c r="G7" s="63"/>
      <c r="H7" s="52">
        <v>18429792.899999999</v>
      </c>
      <c r="I7" s="52">
        <v>10478600.289999999</v>
      </c>
      <c r="J7" s="52">
        <v>10860509.619999999</v>
      </c>
      <c r="K7" s="52">
        <v>18047883.57</v>
      </c>
      <c r="L7" s="123"/>
    </row>
    <row r="8" spans="1:12" x14ac:dyDescent="0.3">
      <c r="A8" s="121" t="s">
        <v>346</v>
      </c>
      <c r="B8" s="22" t="s">
        <v>341</v>
      </c>
      <c r="C8" s="23"/>
      <c r="D8" s="23"/>
      <c r="E8" s="23"/>
      <c r="F8" s="122" t="s">
        <v>347</v>
      </c>
      <c r="G8" s="63"/>
      <c r="H8" s="52">
        <v>5000</v>
      </c>
      <c r="I8" s="52">
        <v>6726.37</v>
      </c>
      <c r="J8" s="52">
        <v>6726.37</v>
      </c>
      <c r="K8" s="52">
        <v>5000</v>
      </c>
      <c r="L8" s="123"/>
    </row>
    <row r="9" spans="1:12" x14ac:dyDescent="0.3">
      <c r="A9" s="124" t="s">
        <v>348</v>
      </c>
      <c r="B9" s="22" t="s">
        <v>341</v>
      </c>
      <c r="C9" s="23"/>
      <c r="D9" s="23"/>
      <c r="E9" s="23"/>
      <c r="F9" s="23"/>
      <c r="G9" s="125" t="s">
        <v>349</v>
      </c>
      <c r="H9" s="54">
        <v>5000</v>
      </c>
      <c r="I9" s="54">
        <v>6726.37</v>
      </c>
      <c r="J9" s="54">
        <v>6726.37</v>
      </c>
      <c r="K9" s="54">
        <v>5000</v>
      </c>
      <c r="L9" s="126"/>
    </row>
    <row r="10" spans="1:12" x14ac:dyDescent="0.3">
      <c r="A10" s="127" t="s">
        <v>341</v>
      </c>
      <c r="B10" s="22" t="s">
        <v>341</v>
      </c>
      <c r="C10" s="23"/>
      <c r="D10" s="23"/>
      <c r="E10" s="23"/>
      <c r="F10" s="23"/>
      <c r="G10" s="128" t="s">
        <v>341</v>
      </c>
      <c r="H10" s="53"/>
      <c r="I10" s="53"/>
      <c r="J10" s="53"/>
      <c r="K10" s="53"/>
      <c r="L10" s="129"/>
    </row>
    <row r="11" spans="1:12" x14ac:dyDescent="0.3">
      <c r="A11" s="121" t="s">
        <v>350</v>
      </c>
      <c r="B11" s="22" t="s">
        <v>341</v>
      </c>
      <c r="C11" s="23"/>
      <c r="D11" s="23"/>
      <c r="E11" s="23"/>
      <c r="F11" s="122" t="s">
        <v>351</v>
      </c>
      <c r="G11" s="63"/>
      <c r="H11" s="52">
        <v>0</v>
      </c>
      <c r="I11" s="52">
        <v>7272653.9699999997</v>
      </c>
      <c r="J11" s="52">
        <v>7272653.9699999997</v>
      </c>
      <c r="K11" s="52">
        <v>0</v>
      </c>
      <c r="L11" s="123"/>
    </row>
    <row r="12" spans="1:12" x14ac:dyDescent="0.3">
      <c r="A12" s="124" t="s">
        <v>352</v>
      </c>
      <c r="B12" s="22" t="s">
        <v>341</v>
      </c>
      <c r="C12" s="23"/>
      <c r="D12" s="23"/>
      <c r="E12" s="23"/>
      <c r="F12" s="23"/>
      <c r="G12" s="125" t="s">
        <v>353</v>
      </c>
      <c r="H12" s="54">
        <v>0</v>
      </c>
      <c r="I12" s="54">
        <v>7272653.9699999997</v>
      </c>
      <c r="J12" s="54">
        <v>7272653.9699999997</v>
      </c>
      <c r="K12" s="54">
        <v>0</v>
      </c>
      <c r="L12" s="126"/>
    </row>
    <row r="13" spans="1:12" x14ac:dyDescent="0.3">
      <c r="A13" s="127" t="s">
        <v>341</v>
      </c>
      <c r="B13" s="22" t="s">
        <v>341</v>
      </c>
      <c r="C13" s="23"/>
      <c r="D13" s="23"/>
      <c r="E13" s="23"/>
      <c r="F13" s="23"/>
      <c r="G13" s="128" t="s">
        <v>341</v>
      </c>
      <c r="H13" s="53"/>
      <c r="I13" s="53"/>
      <c r="J13" s="53"/>
      <c r="K13" s="53"/>
      <c r="L13" s="129"/>
    </row>
    <row r="14" spans="1:12" x14ac:dyDescent="0.3">
      <c r="A14" s="121" t="s">
        <v>360</v>
      </c>
      <c r="B14" s="22" t="s">
        <v>341</v>
      </c>
      <c r="C14" s="23"/>
      <c r="D14" s="23"/>
      <c r="E14" s="23"/>
      <c r="F14" s="122" t="s">
        <v>361</v>
      </c>
      <c r="G14" s="63"/>
      <c r="H14" s="52">
        <v>18424792.899999999</v>
      </c>
      <c r="I14" s="52">
        <v>3198894.63</v>
      </c>
      <c r="J14" s="52">
        <v>3580803.96</v>
      </c>
      <c r="K14" s="52">
        <v>18042883.57</v>
      </c>
      <c r="L14" s="123"/>
    </row>
    <row r="15" spans="1:12" x14ac:dyDescent="0.3">
      <c r="A15" s="124" t="s">
        <v>362</v>
      </c>
      <c r="B15" s="22" t="s">
        <v>341</v>
      </c>
      <c r="C15" s="23"/>
      <c r="D15" s="23"/>
      <c r="E15" s="23"/>
      <c r="F15" s="23"/>
      <c r="G15" s="125" t="s">
        <v>363</v>
      </c>
      <c r="H15" s="54">
        <v>16774166.17</v>
      </c>
      <c r="I15" s="54">
        <v>3197114.12</v>
      </c>
      <c r="J15" s="54">
        <v>3580803.96</v>
      </c>
      <c r="K15" s="54">
        <v>16390476.33</v>
      </c>
      <c r="L15" s="126"/>
    </row>
    <row r="16" spans="1:12" x14ac:dyDescent="0.3">
      <c r="A16" s="124" t="s">
        <v>364</v>
      </c>
      <c r="B16" s="22" t="s">
        <v>341</v>
      </c>
      <c r="C16" s="23"/>
      <c r="D16" s="23"/>
      <c r="E16" s="23"/>
      <c r="F16" s="23"/>
      <c r="G16" s="125" t="s">
        <v>365</v>
      </c>
      <c r="H16" s="54">
        <v>1017249.57</v>
      </c>
      <c r="I16" s="54">
        <v>1103.3800000000001</v>
      </c>
      <c r="J16" s="54">
        <v>0</v>
      </c>
      <c r="K16" s="54">
        <v>1018352.95</v>
      </c>
      <c r="L16" s="126"/>
    </row>
    <row r="17" spans="1:12" x14ac:dyDescent="0.3">
      <c r="A17" s="124" t="s">
        <v>366</v>
      </c>
      <c r="B17" s="22" t="s">
        <v>341</v>
      </c>
      <c r="C17" s="23"/>
      <c r="D17" s="23"/>
      <c r="E17" s="23"/>
      <c r="F17" s="23"/>
      <c r="G17" s="125" t="s">
        <v>367</v>
      </c>
      <c r="H17" s="54">
        <v>622456.71</v>
      </c>
      <c r="I17" s="54">
        <v>675.16</v>
      </c>
      <c r="J17" s="54">
        <v>0</v>
      </c>
      <c r="K17" s="54">
        <v>623131.87</v>
      </c>
      <c r="L17" s="126"/>
    </row>
    <row r="18" spans="1:12" x14ac:dyDescent="0.3">
      <c r="A18" s="124" t="s">
        <v>368</v>
      </c>
      <c r="B18" s="22" t="s">
        <v>341</v>
      </c>
      <c r="C18" s="23"/>
      <c r="D18" s="23"/>
      <c r="E18" s="23"/>
      <c r="F18" s="23"/>
      <c r="G18" s="125" t="s">
        <v>369</v>
      </c>
      <c r="H18" s="54">
        <v>10920.45</v>
      </c>
      <c r="I18" s="54">
        <v>1.97</v>
      </c>
      <c r="J18" s="54">
        <v>0</v>
      </c>
      <c r="K18" s="54">
        <v>10922.42</v>
      </c>
      <c r="L18" s="126"/>
    </row>
    <row r="19" spans="1:12" x14ac:dyDescent="0.3">
      <c r="A19" s="127" t="s">
        <v>341</v>
      </c>
      <c r="B19" s="22" t="s">
        <v>341</v>
      </c>
      <c r="C19" s="23"/>
      <c r="D19" s="23"/>
      <c r="E19" s="23"/>
      <c r="F19" s="23"/>
      <c r="G19" s="128" t="s">
        <v>341</v>
      </c>
      <c r="H19" s="53"/>
      <c r="I19" s="53"/>
      <c r="J19" s="53"/>
      <c r="K19" s="53"/>
      <c r="L19" s="129"/>
    </row>
    <row r="20" spans="1:12" x14ac:dyDescent="0.3">
      <c r="A20" s="121" t="s">
        <v>370</v>
      </c>
      <c r="B20" s="22" t="s">
        <v>341</v>
      </c>
      <c r="C20" s="23"/>
      <c r="D20" s="23"/>
      <c r="E20" s="23"/>
      <c r="F20" s="122" t="s">
        <v>371</v>
      </c>
      <c r="G20" s="63"/>
      <c r="H20" s="52">
        <v>0</v>
      </c>
      <c r="I20" s="52">
        <v>325.32</v>
      </c>
      <c r="J20" s="52">
        <v>325.32</v>
      </c>
      <c r="K20" s="52">
        <v>0</v>
      </c>
      <c r="L20" s="123"/>
    </row>
    <row r="21" spans="1:12" x14ac:dyDescent="0.3">
      <c r="A21" s="124" t="s">
        <v>372</v>
      </c>
      <c r="B21" s="22" t="s">
        <v>341</v>
      </c>
      <c r="C21" s="23"/>
      <c r="D21" s="23"/>
      <c r="E21" s="23"/>
      <c r="F21" s="23"/>
      <c r="G21" s="125" t="s">
        <v>373</v>
      </c>
      <c r="H21" s="54">
        <v>0</v>
      </c>
      <c r="I21" s="54">
        <v>325.32</v>
      </c>
      <c r="J21" s="54">
        <v>325.32</v>
      </c>
      <c r="K21" s="54">
        <v>0</v>
      </c>
      <c r="L21" s="126"/>
    </row>
    <row r="22" spans="1:12" x14ac:dyDescent="0.3">
      <c r="A22" s="127" t="s">
        <v>341</v>
      </c>
      <c r="B22" s="22" t="s">
        <v>341</v>
      </c>
      <c r="C22" s="23"/>
      <c r="D22" s="23"/>
      <c r="E22" s="23"/>
      <c r="F22" s="23"/>
      <c r="G22" s="128" t="s">
        <v>341</v>
      </c>
      <c r="H22" s="53"/>
      <c r="I22" s="53"/>
      <c r="J22" s="53"/>
      <c r="K22" s="53"/>
      <c r="L22" s="129"/>
    </row>
    <row r="23" spans="1:12" x14ac:dyDescent="0.3">
      <c r="A23" s="121" t="s">
        <v>374</v>
      </c>
      <c r="B23" s="22" t="s">
        <v>341</v>
      </c>
      <c r="C23" s="23"/>
      <c r="D23" s="122" t="s">
        <v>375</v>
      </c>
      <c r="E23" s="63"/>
      <c r="F23" s="63"/>
      <c r="G23" s="63"/>
      <c r="H23" s="52">
        <v>51388.2</v>
      </c>
      <c r="I23" s="52">
        <v>134570.70000000001</v>
      </c>
      <c r="J23" s="52">
        <v>144596.09</v>
      </c>
      <c r="K23" s="52">
        <v>41362.81</v>
      </c>
      <c r="L23" s="123"/>
    </row>
    <row r="24" spans="1:12" x14ac:dyDescent="0.3">
      <c r="A24" s="121" t="s">
        <v>376</v>
      </c>
      <c r="B24" s="22" t="s">
        <v>341</v>
      </c>
      <c r="C24" s="23"/>
      <c r="D24" s="23"/>
      <c r="E24" s="122" t="s">
        <v>377</v>
      </c>
      <c r="F24" s="63"/>
      <c r="G24" s="63"/>
      <c r="H24" s="52">
        <v>46203.06</v>
      </c>
      <c r="I24" s="52">
        <v>134570.70000000001</v>
      </c>
      <c r="J24" s="52">
        <v>141315.74</v>
      </c>
      <c r="K24" s="52">
        <v>39458.019999999997</v>
      </c>
      <c r="L24" s="123"/>
    </row>
    <row r="25" spans="1:12" x14ac:dyDescent="0.3">
      <c r="A25" s="121" t="s">
        <v>378</v>
      </c>
      <c r="B25" s="22" t="s">
        <v>341</v>
      </c>
      <c r="C25" s="23"/>
      <c r="D25" s="23"/>
      <c r="E25" s="23"/>
      <c r="F25" s="122" t="s">
        <v>377</v>
      </c>
      <c r="G25" s="63"/>
      <c r="H25" s="52">
        <v>46203.06</v>
      </c>
      <c r="I25" s="52">
        <v>134570.70000000001</v>
      </c>
      <c r="J25" s="52">
        <v>141315.74</v>
      </c>
      <c r="K25" s="52">
        <v>39458.019999999997</v>
      </c>
      <c r="L25" s="123"/>
    </row>
    <row r="26" spans="1:12" x14ac:dyDescent="0.3">
      <c r="A26" s="124" t="s">
        <v>379</v>
      </c>
      <c r="B26" s="22" t="s">
        <v>341</v>
      </c>
      <c r="C26" s="23"/>
      <c r="D26" s="23"/>
      <c r="E26" s="23"/>
      <c r="F26" s="23"/>
      <c r="G26" s="125" t="s">
        <v>380</v>
      </c>
      <c r="H26" s="54">
        <v>6682.21</v>
      </c>
      <c r="I26" s="54">
        <v>181.6</v>
      </c>
      <c r="J26" s="54">
        <v>0</v>
      </c>
      <c r="K26" s="54">
        <v>6863.81</v>
      </c>
      <c r="L26" s="126"/>
    </row>
    <row r="27" spans="1:12" x14ac:dyDescent="0.3">
      <c r="A27" s="124" t="s">
        <v>381</v>
      </c>
      <c r="B27" s="22" t="s">
        <v>341</v>
      </c>
      <c r="C27" s="23"/>
      <c r="D27" s="23"/>
      <c r="E27" s="23"/>
      <c r="F27" s="23"/>
      <c r="G27" s="125" t="s">
        <v>382</v>
      </c>
      <c r="H27" s="54">
        <v>14169.59</v>
      </c>
      <c r="I27" s="54">
        <v>8187.23</v>
      </c>
      <c r="J27" s="54">
        <v>15216.17</v>
      </c>
      <c r="K27" s="54">
        <v>7140.65</v>
      </c>
      <c r="L27" s="126"/>
    </row>
    <row r="28" spans="1:12" x14ac:dyDescent="0.3">
      <c r="A28" s="124" t="s">
        <v>383</v>
      </c>
      <c r="B28" s="22" t="s">
        <v>341</v>
      </c>
      <c r="C28" s="23"/>
      <c r="D28" s="23"/>
      <c r="E28" s="23"/>
      <c r="F28" s="23"/>
      <c r="G28" s="125" t="s">
        <v>384</v>
      </c>
      <c r="H28" s="54">
        <v>24951.35</v>
      </c>
      <c r="I28" s="54">
        <v>0</v>
      </c>
      <c r="J28" s="54">
        <v>0</v>
      </c>
      <c r="K28" s="54">
        <v>24951.35</v>
      </c>
      <c r="L28" s="126"/>
    </row>
    <row r="29" spans="1:12" x14ac:dyDescent="0.3">
      <c r="A29" s="124" t="s">
        <v>385</v>
      </c>
      <c r="B29" s="22" t="s">
        <v>341</v>
      </c>
      <c r="C29" s="23"/>
      <c r="D29" s="23"/>
      <c r="E29" s="23"/>
      <c r="F29" s="23"/>
      <c r="G29" s="125" t="s">
        <v>386</v>
      </c>
      <c r="H29" s="54">
        <v>0</v>
      </c>
      <c r="I29" s="54">
        <v>44146.28</v>
      </c>
      <c r="J29" s="54">
        <v>44146.28</v>
      </c>
      <c r="K29" s="54">
        <v>0</v>
      </c>
      <c r="L29" s="126"/>
    </row>
    <row r="30" spans="1:12" x14ac:dyDescent="0.3">
      <c r="A30" s="124" t="s">
        <v>387</v>
      </c>
      <c r="B30" s="22" t="s">
        <v>341</v>
      </c>
      <c r="C30" s="23"/>
      <c r="D30" s="23"/>
      <c r="E30" s="23"/>
      <c r="F30" s="23"/>
      <c r="G30" s="125" t="s">
        <v>388</v>
      </c>
      <c r="H30" s="54">
        <v>399.91</v>
      </c>
      <c r="I30" s="54">
        <v>6456.88</v>
      </c>
      <c r="J30" s="54">
        <v>6456.88</v>
      </c>
      <c r="K30" s="54">
        <v>399.91</v>
      </c>
      <c r="L30" s="126"/>
    </row>
    <row r="31" spans="1:12" x14ac:dyDescent="0.3">
      <c r="A31" s="124" t="s">
        <v>389</v>
      </c>
      <c r="B31" s="22" t="s">
        <v>341</v>
      </c>
      <c r="C31" s="23"/>
      <c r="D31" s="23"/>
      <c r="E31" s="23"/>
      <c r="F31" s="23"/>
      <c r="G31" s="125" t="s">
        <v>390</v>
      </c>
      <c r="H31" s="54">
        <v>0</v>
      </c>
      <c r="I31" s="54">
        <v>75598.710000000006</v>
      </c>
      <c r="J31" s="54">
        <v>75496.41</v>
      </c>
      <c r="K31" s="54">
        <v>102.3</v>
      </c>
      <c r="L31" s="126"/>
    </row>
    <row r="32" spans="1:12" x14ac:dyDescent="0.3">
      <c r="A32" s="127" t="s">
        <v>341</v>
      </c>
      <c r="B32" s="22" t="s">
        <v>341</v>
      </c>
      <c r="C32" s="23"/>
      <c r="D32" s="23"/>
      <c r="E32" s="23"/>
      <c r="F32" s="23"/>
      <c r="G32" s="128" t="s">
        <v>341</v>
      </c>
      <c r="H32" s="53"/>
      <c r="I32" s="53"/>
      <c r="J32" s="53"/>
      <c r="K32" s="53"/>
      <c r="L32" s="129"/>
    </row>
    <row r="33" spans="1:12" x14ac:dyDescent="0.3">
      <c r="A33" s="121" t="s">
        <v>391</v>
      </c>
      <c r="B33" s="22" t="s">
        <v>341</v>
      </c>
      <c r="C33" s="23"/>
      <c r="D33" s="23"/>
      <c r="E33" s="122" t="s">
        <v>392</v>
      </c>
      <c r="F33" s="63"/>
      <c r="G33" s="63"/>
      <c r="H33" s="52">
        <v>5185.1400000000003</v>
      </c>
      <c r="I33" s="52">
        <v>0</v>
      </c>
      <c r="J33" s="52">
        <v>3280.35</v>
      </c>
      <c r="K33" s="52">
        <v>1904.79</v>
      </c>
      <c r="L33" s="123"/>
    </row>
    <row r="34" spans="1:12" x14ac:dyDescent="0.3">
      <c r="A34" s="121" t="s">
        <v>393</v>
      </c>
      <c r="B34" s="22" t="s">
        <v>341</v>
      </c>
      <c r="C34" s="23"/>
      <c r="D34" s="23"/>
      <c r="E34" s="23"/>
      <c r="F34" s="122" t="s">
        <v>392</v>
      </c>
      <c r="G34" s="63"/>
      <c r="H34" s="52">
        <v>5185.1400000000003</v>
      </c>
      <c r="I34" s="52">
        <v>0</v>
      </c>
      <c r="J34" s="52">
        <v>3280.35</v>
      </c>
      <c r="K34" s="52">
        <v>1904.79</v>
      </c>
      <c r="L34" s="123"/>
    </row>
    <row r="35" spans="1:12" x14ac:dyDescent="0.3">
      <c r="A35" s="124" t="s">
        <v>394</v>
      </c>
      <c r="B35" s="22" t="s">
        <v>341</v>
      </c>
      <c r="C35" s="23"/>
      <c r="D35" s="23"/>
      <c r="E35" s="23"/>
      <c r="F35" s="23"/>
      <c r="G35" s="125" t="s">
        <v>395</v>
      </c>
      <c r="H35" s="54">
        <v>5185.1400000000003</v>
      </c>
      <c r="I35" s="54">
        <v>0</v>
      </c>
      <c r="J35" s="54">
        <v>3280.35</v>
      </c>
      <c r="K35" s="54">
        <v>1904.79</v>
      </c>
      <c r="L35" s="126"/>
    </row>
    <row r="36" spans="1:12" x14ac:dyDescent="0.3">
      <c r="A36" s="127" t="s">
        <v>341</v>
      </c>
      <c r="B36" s="22" t="s">
        <v>341</v>
      </c>
      <c r="C36" s="23"/>
      <c r="D36" s="23"/>
      <c r="E36" s="23"/>
      <c r="F36" s="23"/>
      <c r="G36" s="128" t="s">
        <v>341</v>
      </c>
      <c r="H36" s="53"/>
      <c r="I36" s="53"/>
      <c r="J36" s="53"/>
      <c r="K36" s="53"/>
      <c r="L36" s="129"/>
    </row>
    <row r="37" spans="1:12" x14ac:dyDescent="0.3">
      <c r="A37" s="121" t="s">
        <v>396</v>
      </c>
      <c r="B37" s="21" t="s">
        <v>341</v>
      </c>
      <c r="C37" s="122" t="s">
        <v>397</v>
      </c>
      <c r="D37" s="63"/>
      <c r="E37" s="63"/>
      <c r="F37" s="63"/>
      <c r="G37" s="63"/>
      <c r="H37" s="52">
        <v>3991215.21</v>
      </c>
      <c r="I37" s="52">
        <v>517448.41</v>
      </c>
      <c r="J37" s="52">
        <v>134351.82</v>
      </c>
      <c r="K37" s="52">
        <v>4374311.8</v>
      </c>
      <c r="L37" s="123"/>
    </row>
    <row r="38" spans="1:12" x14ac:dyDescent="0.3">
      <c r="A38" s="121" t="s">
        <v>398</v>
      </c>
      <c r="B38" s="22" t="s">
        <v>341</v>
      </c>
      <c r="C38" s="23"/>
      <c r="D38" s="122" t="s">
        <v>399</v>
      </c>
      <c r="E38" s="63"/>
      <c r="F38" s="63"/>
      <c r="G38" s="63"/>
      <c r="H38" s="52">
        <v>10486.82</v>
      </c>
      <c r="I38" s="52">
        <v>52.43</v>
      </c>
      <c r="J38" s="52">
        <v>0</v>
      </c>
      <c r="K38" s="52">
        <v>10539.25</v>
      </c>
      <c r="L38" s="123"/>
    </row>
    <row r="39" spans="1:12" x14ac:dyDescent="0.3">
      <c r="A39" s="121" t="s">
        <v>400</v>
      </c>
      <c r="B39" s="22" t="s">
        <v>341</v>
      </c>
      <c r="C39" s="23"/>
      <c r="D39" s="23"/>
      <c r="E39" s="122" t="s">
        <v>401</v>
      </c>
      <c r="F39" s="63"/>
      <c r="G39" s="63"/>
      <c r="H39" s="52">
        <v>10486.82</v>
      </c>
      <c r="I39" s="52">
        <v>52.43</v>
      </c>
      <c r="J39" s="52">
        <v>0</v>
      </c>
      <c r="K39" s="52">
        <v>10539.25</v>
      </c>
      <c r="L39" s="123"/>
    </row>
    <row r="40" spans="1:12" x14ac:dyDescent="0.3">
      <c r="A40" s="121" t="s">
        <v>402</v>
      </c>
      <c r="B40" s="22" t="s">
        <v>341</v>
      </c>
      <c r="C40" s="23"/>
      <c r="D40" s="23"/>
      <c r="E40" s="23"/>
      <c r="F40" s="122" t="s">
        <v>401</v>
      </c>
      <c r="G40" s="63"/>
      <c r="H40" s="52">
        <v>10486.82</v>
      </c>
      <c r="I40" s="52">
        <v>52.43</v>
      </c>
      <c r="J40" s="52">
        <v>0</v>
      </c>
      <c r="K40" s="52">
        <v>10539.25</v>
      </c>
      <c r="L40" s="123"/>
    </row>
    <row r="41" spans="1:12" x14ac:dyDescent="0.3">
      <c r="A41" s="124" t="s">
        <v>403</v>
      </c>
      <c r="B41" s="22" t="s">
        <v>341</v>
      </c>
      <c r="C41" s="23"/>
      <c r="D41" s="23"/>
      <c r="E41" s="23"/>
      <c r="F41" s="23"/>
      <c r="G41" s="125" t="s">
        <v>404</v>
      </c>
      <c r="H41" s="54">
        <v>10486.82</v>
      </c>
      <c r="I41" s="54">
        <v>52.43</v>
      </c>
      <c r="J41" s="54">
        <v>0</v>
      </c>
      <c r="K41" s="54">
        <v>10539.25</v>
      </c>
      <c r="L41" s="126"/>
    </row>
    <row r="42" spans="1:12" x14ac:dyDescent="0.3">
      <c r="A42" s="127" t="s">
        <v>341</v>
      </c>
      <c r="B42" s="22" t="s">
        <v>341</v>
      </c>
      <c r="C42" s="23"/>
      <c r="D42" s="23"/>
      <c r="E42" s="23"/>
      <c r="F42" s="23"/>
      <c r="G42" s="128" t="s">
        <v>341</v>
      </c>
      <c r="H42" s="53"/>
      <c r="I42" s="53"/>
      <c r="J42" s="53"/>
      <c r="K42" s="53"/>
      <c r="L42" s="129"/>
    </row>
    <row r="43" spans="1:12" x14ac:dyDescent="0.3">
      <c r="A43" s="121" t="s">
        <v>405</v>
      </c>
      <c r="B43" s="22" t="s">
        <v>341</v>
      </c>
      <c r="C43" s="23"/>
      <c r="D43" s="122" t="s">
        <v>406</v>
      </c>
      <c r="E43" s="63"/>
      <c r="F43" s="63"/>
      <c r="G43" s="63"/>
      <c r="H43" s="52">
        <v>3980728.39</v>
      </c>
      <c r="I43" s="52">
        <v>517395.98</v>
      </c>
      <c r="J43" s="52">
        <v>134351.82</v>
      </c>
      <c r="K43" s="52">
        <v>4363772.55</v>
      </c>
      <c r="L43" s="123"/>
    </row>
    <row r="44" spans="1:12" x14ac:dyDescent="0.3">
      <c r="A44" s="121" t="s">
        <v>407</v>
      </c>
      <c r="B44" s="22" t="s">
        <v>341</v>
      </c>
      <c r="C44" s="23"/>
      <c r="D44" s="23"/>
      <c r="E44" s="122" t="s">
        <v>408</v>
      </c>
      <c r="F44" s="63"/>
      <c r="G44" s="63"/>
      <c r="H44" s="52">
        <v>1939123.08</v>
      </c>
      <c r="I44" s="52">
        <v>0</v>
      </c>
      <c r="J44" s="52">
        <v>0</v>
      </c>
      <c r="K44" s="52">
        <v>1939123.08</v>
      </c>
      <c r="L44" s="123"/>
    </row>
    <row r="45" spans="1:12" x14ac:dyDescent="0.3">
      <c r="A45" s="121" t="s">
        <v>409</v>
      </c>
      <c r="B45" s="22" t="s">
        <v>341</v>
      </c>
      <c r="C45" s="23"/>
      <c r="D45" s="23"/>
      <c r="E45" s="23"/>
      <c r="F45" s="122" t="s">
        <v>408</v>
      </c>
      <c r="G45" s="63"/>
      <c r="H45" s="52">
        <v>1939123.08</v>
      </c>
      <c r="I45" s="52">
        <v>0</v>
      </c>
      <c r="J45" s="52">
        <v>0</v>
      </c>
      <c r="K45" s="52">
        <v>1939123.08</v>
      </c>
      <c r="L45" s="123"/>
    </row>
    <row r="46" spans="1:12" x14ac:dyDescent="0.3">
      <c r="A46" s="124" t="s">
        <v>410</v>
      </c>
      <c r="B46" s="22" t="s">
        <v>341</v>
      </c>
      <c r="C46" s="23"/>
      <c r="D46" s="23"/>
      <c r="E46" s="23"/>
      <c r="F46" s="23"/>
      <c r="G46" s="125" t="s">
        <v>411</v>
      </c>
      <c r="H46" s="54">
        <v>181970</v>
      </c>
      <c r="I46" s="54">
        <v>0</v>
      </c>
      <c r="J46" s="54">
        <v>0</v>
      </c>
      <c r="K46" s="54">
        <v>181970</v>
      </c>
      <c r="L46" s="126"/>
    </row>
    <row r="47" spans="1:12" x14ac:dyDescent="0.3">
      <c r="A47" s="124" t="s">
        <v>412</v>
      </c>
      <c r="B47" s="22" t="s">
        <v>341</v>
      </c>
      <c r="C47" s="23"/>
      <c r="D47" s="23"/>
      <c r="E47" s="23"/>
      <c r="F47" s="23"/>
      <c r="G47" s="125" t="s">
        <v>413</v>
      </c>
      <c r="H47" s="54">
        <v>178120.55</v>
      </c>
      <c r="I47" s="54">
        <v>0</v>
      </c>
      <c r="J47" s="54">
        <v>0</v>
      </c>
      <c r="K47" s="54">
        <v>178120.55</v>
      </c>
      <c r="L47" s="126"/>
    </row>
    <row r="48" spans="1:12" x14ac:dyDescent="0.3">
      <c r="A48" s="124" t="s">
        <v>414</v>
      </c>
      <c r="B48" s="22" t="s">
        <v>341</v>
      </c>
      <c r="C48" s="23"/>
      <c r="D48" s="23"/>
      <c r="E48" s="23"/>
      <c r="F48" s="23"/>
      <c r="G48" s="125" t="s">
        <v>415</v>
      </c>
      <c r="H48" s="54">
        <v>75546.350000000006</v>
      </c>
      <c r="I48" s="54">
        <v>0</v>
      </c>
      <c r="J48" s="54">
        <v>0</v>
      </c>
      <c r="K48" s="54">
        <v>75546.350000000006</v>
      </c>
      <c r="L48" s="126"/>
    </row>
    <row r="49" spans="1:12" x14ac:dyDescent="0.3">
      <c r="A49" s="124" t="s">
        <v>416</v>
      </c>
      <c r="B49" s="22" t="s">
        <v>341</v>
      </c>
      <c r="C49" s="23"/>
      <c r="D49" s="23"/>
      <c r="E49" s="23"/>
      <c r="F49" s="23"/>
      <c r="G49" s="125" t="s">
        <v>417</v>
      </c>
      <c r="H49" s="54">
        <v>1382407.18</v>
      </c>
      <c r="I49" s="54">
        <v>0</v>
      </c>
      <c r="J49" s="54">
        <v>0</v>
      </c>
      <c r="K49" s="54">
        <v>1382407.18</v>
      </c>
      <c r="L49" s="126"/>
    </row>
    <row r="50" spans="1:12" x14ac:dyDescent="0.3">
      <c r="A50" s="124" t="s">
        <v>418</v>
      </c>
      <c r="B50" s="22" t="s">
        <v>341</v>
      </c>
      <c r="C50" s="23"/>
      <c r="D50" s="23"/>
      <c r="E50" s="23"/>
      <c r="F50" s="23"/>
      <c r="G50" s="125" t="s">
        <v>419</v>
      </c>
      <c r="H50" s="54">
        <v>121079</v>
      </c>
      <c r="I50" s="54">
        <v>0</v>
      </c>
      <c r="J50" s="54">
        <v>0</v>
      </c>
      <c r="K50" s="54">
        <v>121079</v>
      </c>
      <c r="L50" s="126"/>
    </row>
    <row r="51" spans="1:12" x14ac:dyDescent="0.3">
      <c r="A51" s="127" t="s">
        <v>341</v>
      </c>
      <c r="B51" s="22" t="s">
        <v>341</v>
      </c>
      <c r="C51" s="23"/>
      <c r="D51" s="23"/>
      <c r="E51" s="23"/>
      <c r="F51" s="23"/>
      <c r="G51" s="128" t="s">
        <v>341</v>
      </c>
      <c r="H51" s="53"/>
      <c r="I51" s="53"/>
      <c r="J51" s="53"/>
      <c r="K51" s="53"/>
      <c r="L51" s="129"/>
    </row>
    <row r="52" spans="1:12" x14ac:dyDescent="0.3">
      <c r="A52" s="121" t="s">
        <v>420</v>
      </c>
      <c r="B52" s="22" t="s">
        <v>341</v>
      </c>
      <c r="C52" s="23"/>
      <c r="D52" s="23"/>
      <c r="E52" s="122" t="s">
        <v>421</v>
      </c>
      <c r="F52" s="63"/>
      <c r="G52" s="63"/>
      <c r="H52" s="52">
        <v>-1939123.08</v>
      </c>
      <c r="I52" s="52">
        <v>0</v>
      </c>
      <c r="J52" s="52">
        <v>0</v>
      </c>
      <c r="K52" s="52">
        <v>-1939123.08</v>
      </c>
      <c r="L52" s="123"/>
    </row>
    <row r="53" spans="1:12" x14ac:dyDescent="0.3">
      <c r="A53" s="121" t="s">
        <v>422</v>
      </c>
      <c r="B53" s="22" t="s">
        <v>341</v>
      </c>
      <c r="C53" s="23"/>
      <c r="D53" s="23"/>
      <c r="E53" s="23"/>
      <c r="F53" s="122" t="s">
        <v>421</v>
      </c>
      <c r="G53" s="63"/>
      <c r="H53" s="52">
        <v>-1939123.08</v>
      </c>
      <c r="I53" s="52">
        <v>0</v>
      </c>
      <c r="J53" s="52">
        <v>0</v>
      </c>
      <c r="K53" s="52">
        <v>-1939123.08</v>
      </c>
      <c r="L53" s="123"/>
    </row>
    <row r="54" spans="1:12" x14ac:dyDescent="0.3">
      <c r="A54" s="124" t="s">
        <v>423</v>
      </c>
      <c r="B54" s="22" t="s">
        <v>341</v>
      </c>
      <c r="C54" s="23"/>
      <c r="D54" s="23"/>
      <c r="E54" s="23"/>
      <c r="F54" s="23"/>
      <c r="G54" s="125" t="s">
        <v>424</v>
      </c>
      <c r="H54" s="54">
        <v>-178120.55</v>
      </c>
      <c r="I54" s="54">
        <v>0</v>
      </c>
      <c r="J54" s="54">
        <v>0</v>
      </c>
      <c r="K54" s="54">
        <v>-178120.55</v>
      </c>
      <c r="L54" s="126"/>
    </row>
    <row r="55" spans="1:12" x14ac:dyDescent="0.3">
      <c r="A55" s="124" t="s">
        <v>425</v>
      </c>
      <c r="B55" s="22" t="s">
        <v>341</v>
      </c>
      <c r="C55" s="23"/>
      <c r="D55" s="23"/>
      <c r="E55" s="23"/>
      <c r="F55" s="23"/>
      <c r="G55" s="125" t="s">
        <v>426</v>
      </c>
      <c r="H55" s="54">
        <v>-75546.350000000006</v>
      </c>
      <c r="I55" s="54">
        <v>0</v>
      </c>
      <c r="J55" s="54">
        <v>0</v>
      </c>
      <c r="K55" s="54">
        <v>-75546.350000000006</v>
      </c>
      <c r="L55" s="126"/>
    </row>
    <row r="56" spans="1:12" x14ac:dyDescent="0.3">
      <c r="A56" s="124" t="s">
        <v>427</v>
      </c>
      <c r="B56" s="22" t="s">
        <v>341</v>
      </c>
      <c r="C56" s="23"/>
      <c r="D56" s="23"/>
      <c r="E56" s="23"/>
      <c r="F56" s="23"/>
      <c r="G56" s="125" t="s">
        <v>428</v>
      </c>
      <c r="H56" s="54">
        <v>-1382407.18</v>
      </c>
      <c r="I56" s="54">
        <v>0</v>
      </c>
      <c r="J56" s="54">
        <v>0</v>
      </c>
      <c r="K56" s="54">
        <v>-1382407.18</v>
      </c>
      <c r="L56" s="126"/>
    </row>
    <row r="57" spans="1:12" x14ac:dyDescent="0.3">
      <c r="A57" s="124" t="s">
        <v>429</v>
      </c>
      <c r="B57" s="22" t="s">
        <v>341</v>
      </c>
      <c r="C57" s="23"/>
      <c r="D57" s="23"/>
      <c r="E57" s="23"/>
      <c r="F57" s="23"/>
      <c r="G57" s="125" t="s">
        <v>430</v>
      </c>
      <c r="H57" s="54">
        <v>-181970</v>
      </c>
      <c r="I57" s="54">
        <v>0</v>
      </c>
      <c r="J57" s="54">
        <v>0</v>
      </c>
      <c r="K57" s="54">
        <v>-181970</v>
      </c>
      <c r="L57" s="126"/>
    </row>
    <row r="58" spans="1:12" x14ac:dyDescent="0.3">
      <c r="A58" s="124" t="s">
        <v>431</v>
      </c>
      <c r="B58" s="22" t="s">
        <v>341</v>
      </c>
      <c r="C58" s="23"/>
      <c r="D58" s="23"/>
      <c r="E58" s="23"/>
      <c r="F58" s="23"/>
      <c r="G58" s="125" t="s">
        <v>432</v>
      </c>
      <c r="H58" s="54">
        <v>-121079</v>
      </c>
      <c r="I58" s="54">
        <v>0</v>
      </c>
      <c r="J58" s="54">
        <v>0</v>
      </c>
      <c r="K58" s="54">
        <v>-121079</v>
      </c>
      <c r="L58" s="126"/>
    </row>
    <row r="59" spans="1:12" x14ac:dyDescent="0.3">
      <c r="A59" s="127" t="s">
        <v>341</v>
      </c>
      <c r="B59" s="22" t="s">
        <v>341</v>
      </c>
      <c r="C59" s="23"/>
      <c r="D59" s="23"/>
      <c r="E59" s="23"/>
      <c r="F59" s="23"/>
      <c r="G59" s="128" t="s">
        <v>341</v>
      </c>
      <c r="H59" s="53"/>
      <c r="I59" s="53"/>
      <c r="J59" s="53"/>
      <c r="K59" s="53"/>
      <c r="L59" s="129"/>
    </row>
    <row r="60" spans="1:12" x14ac:dyDescent="0.3">
      <c r="A60" s="121" t="s">
        <v>433</v>
      </c>
      <c r="B60" s="22" t="s">
        <v>341</v>
      </c>
      <c r="C60" s="23"/>
      <c r="D60" s="23"/>
      <c r="E60" s="122" t="s">
        <v>434</v>
      </c>
      <c r="F60" s="63"/>
      <c r="G60" s="63"/>
      <c r="H60" s="52">
        <v>16293782.02</v>
      </c>
      <c r="I60" s="52">
        <v>517253.98</v>
      </c>
      <c r="J60" s="52">
        <v>142</v>
      </c>
      <c r="K60" s="52">
        <v>16810894</v>
      </c>
      <c r="L60" s="123"/>
    </row>
    <row r="61" spans="1:12" x14ac:dyDescent="0.3">
      <c r="A61" s="121" t="s">
        <v>435</v>
      </c>
      <c r="B61" s="22" t="s">
        <v>341</v>
      </c>
      <c r="C61" s="23"/>
      <c r="D61" s="23"/>
      <c r="E61" s="23"/>
      <c r="F61" s="122" t="s">
        <v>434</v>
      </c>
      <c r="G61" s="63"/>
      <c r="H61" s="52">
        <v>16293782.02</v>
      </c>
      <c r="I61" s="52">
        <v>517253.98</v>
      </c>
      <c r="J61" s="52">
        <v>142</v>
      </c>
      <c r="K61" s="52">
        <v>16810894</v>
      </c>
      <c r="L61" s="123"/>
    </row>
    <row r="62" spans="1:12" x14ac:dyDescent="0.3">
      <c r="A62" s="124" t="s">
        <v>436</v>
      </c>
      <c r="B62" s="22" t="s">
        <v>341</v>
      </c>
      <c r="C62" s="23"/>
      <c r="D62" s="23"/>
      <c r="E62" s="23"/>
      <c r="F62" s="23"/>
      <c r="G62" s="125" t="s">
        <v>417</v>
      </c>
      <c r="H62" s="54">
        <v>330449.21999999997</v>
      </c>
      <c r="I62" s="54">
        <v>0</v>
      </c>
      <c r="J62" s="54">
        <v>0</v>
      </c>
      <c r="K62" s="54">
        <v>330449.21999999997</v>
      </c>
      <c r="L62" s="126"/>
    </row>
    <row r="63" spans="1:12" x14ac:dyDescent="0.3">
      <c r="A63" s="124" t="s">
        <v>437</v>
      </c>
      <c r="B63" s="22" t="s">
        <v>341</v>
      </c>
      <c r="C63" s="23"/>
      <c r="D63" s="23"/>
      <c r="E63" s="23"/>
      <c r="F63" s="23"/>
      <c r="G63" s="125" t="s">
        <v>438</v>
      </c>
      <c r="H63" s="54">
        <v>181365.85</v>
      </c>
      <c r="I63" s="54">
        <v>0</v>
      </c>
      <c r="J63" s="54">
        <v>0</v>
      </c>
      <c r="K63" s="54">
        <v>181365.85</v>
      </c>
      <c r="L63" s="126"/>
    </row>
    <row r="64" spans="1:12" x14ac:dyDescent="0.3">
      <c r="A64" s="124" t="s">
        <v>439</v>
      </c>
      <c r="B64" s="22" t="s">
        <v>341</v>
      </c>
      <c r="C64" s="23"/>
      <c r="D64" s="23"/>
      <c r="E64" s="23"/>
      <c r="F64" s="23"/>
      <c r="G64" s="125" t="s">
        <v>440</v>
      </c>
      <c r="H64" s="54">
        <v>2379044.61</v>
      </c>
      <c r="I64" s="54">
        <v>0</v>
      </c>
      <c r="J64" s="54">
        <v>0</v>
      </c>
      <c r="K64" s="54">
        <v>2379044.61</v>
      </c>
      <c r="L64" s="126"/>
    </row>
    <row r="65" spans="1:12" x14ac:dyDescent="0.3">
      <c r="A65" s="124" t="s">
        <v>441</v>
      </c>
      <c r="B65" s="22" t="s">
        <v>341</v>
      </c>
      <c r="C65" s="23"/>
      <c r="D65" s="23"/>
      <c r="E65" s="23"/>
      <c r="F65" s="23"/>
      <c r="G65" s="125" t="s">
        <v>415</v>
      </c>
      <c r="H65" s="54">
        <v>1910657.3</v>
      </c>
      <c r="I65" s="54">
        <v>1620.7</v>
      </c>
      <c r="J65" s="54">
        <v>0</v>
      </c>
      <c r="K65" s="54">
        <v>1912278</v>
      </c>
      <c r="L65" s="126"/>
    </row>
    <row r="66" spans="1:12" x14ac:dyDescent="0.3">
      <c r="A66" s="124" t="s">
        <v>442</v>
      </c>
      <c r="B66" s="22" t="s">
        <v>341</v>
      </c>
      <c r="C66" s="23"/>
      <c r="D66" s="23"/>
      <c r="E66" s="23"/>
      <c r="F66" s="23"/>
      <c r="G66" s="125" t="s">
        <v>413</v>
      </c>
      <c r="H66" s="54">
        <v>2613023.39</v>
      </c>
      <c r="I66" s="54">
        <v>92430</v>
      </c>
      <c r="J66" s="54">
        <v>142</v>
      </c>
      <c r="K66" s="54">
        <v>2705311.39</v>
      </c>
      <c r="L66" s="126"/>
    </row>
    <row r="67" spans="1:12" x14ac:dyDescent="0.3">
      <c r="A67" s="124" t="s">
        <v>443</v>
      </c>
      <c r="B67" s="22" t="s">
        <v>341</v>
      </c>
      <c r="C67" s="23"/>
      <c r="D67" s="23"/>
      <c r="E67" s="23"/>
      <c r="F67" s="23"/>
      <c r="G67" s="125" t="s">
        <v>444</v>
      </c>
      <c r="H67" s="54">
        <v>7313200.8399999999</v>
      </c>
      <c r="I67" s="54">
        <v>354563.28</v>
      </c>
      <c r="J67" s="54">
        <v>0</v>
      </c>
      <c r="K67" s="54">
        <v>7667764.1200000001</v>
      </c>
      <c r="L67" s="126"/>
    </row>
    <row r="68" spans="1:12" x14ac:dyDescent="0.3">
      <c r="A68" s="124" t="s">
        <v>445</v>
      </c>
      <c r="B68" s="22" t="s">
        <v>341</v>
      </c>
      <c r="C68" s="23"/>
      <c r="D68" s="23"/>
      <c r="E68" s="23"/>
      <c r="F68" s="23"/>
      <c r="G68" s="125" t="s">
        <v>446</v>
      </c>
      <c r="H68" s="54">
        <v>1150557.75</v>
      </c>
      <c r="I68" s="54">
        <v>68640</v>
      </c>
      <c r="J68" s="54">
        <v>0</v>
      </c>
      <c r="K68" s="54">
        <v>1219197.75</v>
      </c>
      <c r="L68" s="126"/>
    </row>
    <row r="69" spans="1:12" x14ac:dyDescent="0.3">
      <c r="A69" s="124" t="s">
        <v>447</v>
      </c>
      <c r="B69" s="22" t="s">
        <v>341</v>
      </c>
      <c r="C69" s="23"/>
      <c r="D69" s="23"/>
      <c r="E69" s="23"/>
      <c r="F69" s="23"/>
      <c r="G69" s="125" t="s">
        <v>448</v>
      </c>
      <c r="H69" s="54">
        <v>104497</v>
      </c>
      <c r="I69" s="54">
        <v>0</v>
      </c>
      <c r="J69" s="54">
        <v>0</v>
      </c>
      <c r="K69" s="54">
        <v>104497</v>
      </c>
      <c r="L69" s="126"/>
    </row>
    <row r="70" spans="1:12" x14ac:dyDescent="0.3">
      <c r="A70" s="124" t="s">
        <v>449</v>
      </c>
      <c r="B70" s="22" t="s">
        <v>341</v>
      </c>
      <c r="C70" s="23"/>
      <c r="D70" s="23"/>
      <c r="E70" s="23"/>
      <c r="F70" s="23"/>
      <c r="G70" s="125" t="s">
        <v>411</v>
      </c>
      <c r="H70" s="54">
        <v>295946.06</v>
      </c>
      <c r="I70" s="54">
        <v>0</v>
      </c>
      <c r="J70" s="54">
        <v>0</v>
      </c>
      <c r="K70" s="54">
        <v>295946.06</v>
      </c>
      <c r="L70" s="126"/>
    </row>
    <row r="71" spans="1:12" x14ac:dyDescent="0.3">
      <c r="A71" s="124" t="s">
        <v>450</v>
      </c>
      <c r="B71" s="22" t="s">
        <v>341</v>
      </c>
      <c r="C71" s="23"/>
      <c r="D71" s="23"/>
      <c r="E71" s="23"/>
      <c r="F71" s="23"/>
      <c r="G71" s="125" t="s">
        <v>451</v>
      </c>
      <c r="H71" s="54">
        <v>15040</v>
      </c>
      <c r="I71" s="54">
        <v>0</v>
      </c>
      <c r="J71" s="54">
        <v>0</v>
      </c>
      <c r="K71" s="54">
        <v>15040</v>
      </c>
      <c r="L71" s="126"/>
    </row>
    <row r="72" spans="1:12" x14ac:dyDescent="0.3">
      <c r="A72" s="127" t="s">
        <v>341</v>
      </c>
      <c r="B72" s="22" t="s">
        <v>341</v>
      </c>
      <c r="C72" s="23"/>
      <c r="D72" s="23"/>
      <c r="E72" s="23"/>
      <c r="F72" s="23"/>
      <c r="G72" s="128" t="s">
        <v>341</v>
      </c>
      <c r="H72" s="53"/>
      <c r="I72" s="53"/>
      <c r="J72" s="53"/>
      <c r="K72" s="53"/>
      <c r="L72" s="129"/>
    </row>
    <row r="73" spans="1:12" x14ac:dyDescent="0.3">
      <c r="A73" s="121" t="s">
        <v>452</v>
      </c>
      <c r="B73" s="22" t="s">
        <v>341</v>
      </c>
      <c r="C73" s="23"/>
      <c r="D73" s="23"/>
      <c r="E73" s="122" t="s">
        <v>453</v>
      </c>
      <c r="F73" s="63"/>
      <c r="G73" s="63"/>
      <c r="H73" s="52">
        <v>-12338318.810000001</v>
      </c>
      <c r="I73" s="52">
        <v>142</v>
      </c>
      <c r="J73" s="52">
        <v>133342.92000000001</v>
      </c>
      <c r="K73" s="52">
        <v>-12471519.73</v>
      </c>
      <c r="L73" s="123"/>
    </row>
    <row r="74" spans="1:12" x14ac:dyDescent="0.3">
      <c r="A74" s="121" t="s">
        <v>454</v>
      </c>
      <c r="B74" s="22" t="s">
        <v>341</v>
      </c>
      <c r="C74" s="23"/>
      <c r="D74" s="23"/>
      <c r="E74" s="23"/>
      <c r="F74" s="122" t="s">
        <v>453</v>
      </c>
      <c r="G74" s="63"/>
      <c r="H74" s="52">
        <v>-12338318.810000001</v>
      </c>
      <c r="I74" s="52">
        <v>142</v>
      </c>
      <c r="J74" s="52">
        <v>133342.92000000001</v>
      </c>
      <c r="K74" s="52">
        <v>-12471519.73</v>
      </c>
      <c r="L74" s="123"/>
    </row>
    <row r="75" spans="1:12" x14ac:dyDescent="0.3">
      <c r="A75" s="124" t="s">
        <v>455</v>
      </c>
      <c r="B75" s="22" t="s">
        <v>341</v>
      </c>
      <c r="C75" s="23"/>
      <c r="D75" s="23"/>
      <c r="E75" s="23"/>
      <c r="F75" s="23"/>
      <c r="G75" s="125" t="s">
        <v>456</v>
      </c>
      <c r="H75" s="54">
        <v>-2379044.61</v>
      </c>
      <c r="I75" s="54">
        <v>0</v>
      </c>
      <c r="J75" s="54">
        <v>0</v>
      </c>
      <c r="K75" s="54">
        <v>-2379044.61</v>
      </c>
      <c r="L75" s="126"/>
    </row>
    <row r="76" spans="1:12" x14ac:dyDescent="0.3">
      <c r="A76" s="124" t="s">
        <v>457</v>
      </c>
      <c r="B76" s="22" t="s">
        <v>341</v>
      </c>
      <c r="C76" s="23"/>
      <c r="D76" s="23"/>
      <c r="E76" s="23"/>
      <c r="F76" s="23"/>
      <c r="G76" s="125" t="s">
        <v>424</v>
      </c>
      <c r="H76" s="54">
        <v>-1607324.6</v>
      </c>
      <c r="I76" s="54">
        <v>142</v>
      </c>
      <c r="J76" s="54">
        <v>14609.26</v>
      </c>
      <c r="K76" s="54">
        <v>-1621791.86</v>
      </c>
      <c r="L76" s="126"/>
    </row>
    <row r="77" spans="1:12" x14ac:dyDescent="0.3">
      <c r="A77" s="124" t="s">
        <v>458</v>
      </c>
      <c r="B77" s="22" t="s">
        <v>341</v>
      </c>
      <c r="C77" s="23"/>
      <c r="D77" s="23"/>
      <c r="E77" s="23"/>
      <c r="F77" s="23"/>
      <c r="G77" s="125" t="s">
        <v>426</v>
      </c>
      <c r="H77" s="54">
        <v>-1072431.33</v>
      </c>
      <c r="I77" s="54">
        <v>0</v>
      </c>
      <c r="J77" s="54">
        <v>14500.67</v>
      </c>
      <c r="K77" s="54">
        <v>-1086932</v>
      </c>
      <c r="L77" s="126"/>
    </row>
    <row r="78" spans="1:12" x14ac:dyDescent="0.3">
      <c r="A78" s="124" t="s">
        <v>459</v>
      </c>
      <c r="B78" s="22" t="s">
        <v>341</v>
      </c>
      <c r="C78" s="23"/>
      <c r="D78" s="23"/>
      <c r="E78" s="23"/>
      <c r="F78" s="23"/>
      <c r="G78" s="125" t="s">
        <v>428</v>
      </c>
      <c r="H78" s="54">
        <v>-330449.21999999997</v>
      </c>
      <c r="I78" s="54">
        <v>0</v>
      </c>
      <c r="J78" s="54">
        <v>0</v>
      </c>
      <c r="K78" s="54">
        <v>-330449.21999999997</v>
      </c>
      <c r="L78" s="126"/>
    </row>
    <row r="79" spans="1:12" x14ac:dyDescent="0.3">
      <c r="A79" s="124" t="s">
        <v>460</v>
      </c>
      <c r="B79" s="22" t="s">
        <v>341</v>
      </c>
      <c r="C79" s="23"/>
      <c r="D79" s="23"/>
      <c r="E79" s="23"/>
      <c r="F79" s="23"/>
      <c r="G79" s="125" t="s">
        <v>461</v>
      </c>
      <c r="H79" s="54">
        <v>-522011.68</v>
      </c>
      <c r="I79" s="54">
        <v>0</v>
      </c>
      <c r="J79" s="54">
        <v>4977.41</v>
      </c>
      <c r="K79" s="54">
        <v>-526989.09</v>
      </c>
      <c r="L79" s="126"/>
    </row>
    <row r="80" spans="1:12" x14ac:dyDescent="0.3">
      <c r="A80" s="124" t="s">
        <v>462</v>
      </c>
      <c r="B80" s="22" t="s">
        <v>341</v>
      </c>
      <c r="C80" s="23"/>
      <c r="D80" s="23"/>
      <c r="E80" s="23"/>
      <c r="F80" s="23"/>
      <c r="G80" s="125" t="s">
        <v>463</v>
      </c>
      <c r="H80" s="54">
        <v>-64403.53</v>
      </c>
      <c r="I80" s="54">
        <v>0</v>
      </c>
      <c r="J80" s="54">
        <v>887.51</v>
      </c>
      <c r="K80" s="54">
        <v>-65291.040000000001</v>
      </c>
      <c r="L80" s="126"/>
    </row>
    <row r="81" spans="1:12" x14ac:dyDescent="0.3">
      <c r="A81" s="124" t="s">
        <v>464</v>
      </c>
      <c r="B81" s="22" t="s">
        <v>341</v>
      </c>
      <c r="C81" s="23"/>
      <c r="D81" s="23"/>
      <c r="E81" s="23"/>
      <c r="F81" s="23"/>
      <c r="G81" s="125" t="s">
        <v>465</v>
      </c>
      <c r="H81" s="54">
        <v>-5924263.1799999997</v>
      </c>
      <c r="I81" s="54">
        <v>0</v>
      </c>
      <c r="J81" s="54">
        <v>97269.85</v>
      </c>
      <c r="K81" s="54">
        <v>-6021533.0300000003</v>
      </c>
      <c r="L81" s="126"/>
    </row>
    <row r="82" spans="1:12" x14ac:dyDescent="0.3">
      <c r="A82" s="124" t="s">
        <v>466</v>
      </c>
      <c r="B82" s="22" t="s">
        <v>341</v>
      </c>
      <c r="C82" s="23"/>
      <c r="D82" s="23"/>
      <c r="E82" s="23"/>
      <c r="F82" s="23"/>
      <c r="G82" s="125" t="s">
        <v>467</v>
      </c>
      <c r="H82" s="54">
        <v>-152915.5</v>
      </c>
      <c r="I82" s="54">
        <v>0</v>
      </c>
      <c r="J82" s="54">
        <v>476.32</v>
      </c>
      <c r="K82" s="54">
        <v>-153391.82</v>
      </c>
      <c r="L82" s="126"/>
    </row>
    <row r="83" spans="1:12" x14ac:dyDescent="0.3">
      <c r="A83" s="124" t="s">
        <v>468</v>
      </c>
      <c r="B83" s="22" t="s">
        <v>341</v>
      </c>
      <c r="C83" s="23"/>
      <c r="D83" s="23"/>
      <c r="E83" s="23"/>
      <c r="F83" s="23"/>
      <c r="G83" s="125" t="s">
        <v>430</v>
      </c>
      <c r="H83" s="54">
        <v>-277325</v>
      </c>
      <c r="I83" s="54">
        <v>0</v>
      </c>
      <c r="J83" s="54">
        <v>490.32</v>
      </c>
      <c r="K83" s="54">
        <v>-277815.32</v>
      </c>
      <c r="L83" s="126"/>
    </row>
    <row r="84" spans="1:12" x14ac:dyDescent="0.3">
      <c r="A84" s="124" t="s">
        <v>469</v>
      </c>
      <c r="B84" s="22" t="s">
        <v>341</v>
      </c>
      <c r="C84" s="23"/>
      <c r="D84" s="23"/>
      <c r="E84" s="23"/>
      <c r="F84" s="23"/>
      <c r="G84" s="125" t="s">
        <v>470</v>
      </c>
      <c r="H84" s="54">
        <v>-8150.16</v>
      </c>
      <c r="I84" s="54">
        <v>0</v>
      </c>
      <c r="J84" s="54">
        <v>131.58000000000001</v>
      </c>
      <c r="K84" s="54">
        <v>-8281.74</v>
      </c>
      <c r="L84" s="126"/>
    </row>
    <row r="85" spans="1:12" x14ac:dyDescent="0.3">
      <c r="A85" s="127" t="s">
        <v>341</v>
      </c>
      <c r="B85" s="22" t="s">
        <v>341</v>
      </c>
      <c r="C85" s="23"/>
      <c r="D85" s="23"/>
      <c r="E85" s="23"/>
      <c r="F85" s="23"/>
      <c r="G85" s="128" t="s">
        <v>341</v>
      </c>
      <c r="H85" s="53"/>
      <c r="I85" s="53"/>
      <c r="J85" s="53"/>
      <c r="K85" s="53"/>
      <c r="L85" s="129"/>
    </row>
    <row r="86" spans="1:12" x14ac:dyDescent="0.3">
      <c r="A86" s="121" t="s">
        <v>471</v>
      </c>
      <c r="B86" s="22" t="s">
        <v>341</v>
      </c>
      <c r="C86" s="23"/>
      <c r="D86" s="23"/>
      <c r="E86" s="122" t="s">
        <v>472</v>
      </c>
      <c r="F86" s="63"/>
      <c r="G86" s="63"/>
      <c r="H86" s="52">
        <v>206911.41</v>
      </c>
      <c r="I86" s="52">
        <v>0</v>
      </c>
      <c r="J86" s="52">
        <v>141.6</v>
      </c>
      <c r="K86" s="52">
        <v>206769.81</v>
      </c>
      <c r="L86" s="123"/>
    </row>
    <row r="87" spans="1:12" x14ac:dyDescent="0.3">
      <c r="A87" s="121" t="s">
        <v>473</v>
      </c>
      <c r="B87" s="22" t="s">
        <v>341</v>
      </c>
      <c r="C87" s="23"/>
      <c r="D87" s="23"/>
      <c r="E87" s="23"/>
      <c r="F87" s="122" t="s">
        <v>472</v>
      </c>
      <c r="G87" s="63"/>
      <c r="H87" s="52">
        <v>206911.41</v>
      </c>
      <c r="I87" s="52">
        <v>0</v>
      </c>
      <c r="J87" s="52">
        <v>141.6</v>
      </c>
      <c r="K87" s="52">
        <v>206769.81</v>
      </c>
      <c r="L87" s="123"/>
    </row>
    <row r="88" spans="1:12" x14ac:dyDescent="0.3">
      <c r="A88" s="124" t="s">
        <v>474</v>
      </c>
      <c r="B88" s="22" t="s">
        <v>341</v>
      </c>
      <c r="C88" s="23"/>
      <c r="D88" s="23"/>
      <c r="E88" s="23"/>
      <c r="F88" s="23"/>
      <c r="G88" s="125" t="s">
        <v>475</v>
      </c>
      <c r="H88" s="54">
        <v>206911.41</v>
      </c>
      <c r="I88" s="54">
        <v>0</v>
      </c>
      <c r="J88" s="54">
        <v>141.6</v>
      </c>
      <c r="K88" s="54">
        <v>206769.81</v>
      </c>
      <c r="L88" s="126"/>
    </row>
    <row r="89" spans="1:12" x14ac:dyDescent="0.3">
      <c r="A89" s="127" t="s">
        <v>341</v>
      </c>
      <c r="B89" s="22" t="s">
        <v>341</v>
      </c>
      <c r="C89" s="23"/>
      <c r="D89" s="23"/>
      <c r="E89" s="23"/>
      <c r="F89" s="23"/>
      <c r="G89" s="128" t="s">
        <v>341</v>
      </c>
      <c r="H89" s="53"/>
      <c r="I89" s="53"/>
      <c r="J89" s="53"/>
      <c r="K89" s="53"/>
      <c r="L89" s="129"/>
    </row>
    <row r="90" spans="1:12" x14ac:dyDescent="0.3">
      <c r="A90" s="121" t="s">
        <v>476</v>
      </c>
      <c r="B90" s="22" t="s">
        <v>341</v>
      </c>
      <c r="C90" s="23"/>
      <c r="D90" s="23"/>
      <c r="E90" s="122" t="s">
        <v>477</v>
      </c>
      <c r="F90" s="63"/>
      <c r="G90" s="63"/>
      <c r="H90" s="52">
        <v>-181646.23</v>
      </c>
      <c r="I90" s="52">
        <v>0</v>
      </c>
      <c r="J90" s="52">
        <v>725.3</v>
      </c>
      <c r="K90" s="52">
        <v>-182371.53</v>
      </c>
      <c r="L90" s="123"/>
    </row>
    <row r="91" spans="1:12" x14ac:dyDescent="0.3">
      <c r="A91" s="121" t="s">
        <v>478</v>
      </c>
      <c r="B91" s="22" t="s">
        <v>341</v>
      </c>
      <c r="C91" s="23"/>
      <c r="D91" s="23"/>
      <c r="E91" s="23"/>
      <c r="F91" s="122" t="s">
        <v>479</v>
      </c>
      <c r="G91" s="63"/>
      <c r="H91" s="52">
        <v>-181646.23</v>
      </c>
      <c r="I91" s="52">
        <v>0</v>
      </c>
      <c r="J91" s="52">
        <v>725.3</v>
      </c>
      <c r="K91" s="52">
        <v>-182371.53</v>
      </c>
      <c r="L91" s="123"/>
    </row>
    <row r="92" spans="1:12" x14ac:dyDescent="0.3">
      <c r="A92" s="124" t="s">
        <v>480</v>
      </c>
      <c r="B92" s="22" t="s">
        <v>341</v>
      </c>
      <c r="C92" s="23"/>
      <c r="D92" s="23"/>
      <c r="E92" s="23"/>
      <c r="F92" s="23"/>
      <c r="G92" s="125" t="s">
        <v>481</v>
      </c>
      <c r="H92" s="54">
        <v>-181646.23</v>
      </c>
      <c r="I92" s="54">
        <v>0</v>
      </c>
      <c r="J92" s="54">
        <v>725.3</v>
      </c>
      <c r="K92" s="54">
        <v>-182371.53</v>
      </c>
      <c r="L92" s="126"/>
    </row>
    <row r="93" spans="1:12" x14ac:dyDescent="0.3">
      <c r="A93" s="121" t="s">
        <v>341</v>
      </c>
      <c r="B93" s="22" t="s">
        <v>341</v>
      </c>
      <c r="C93" s="23"/>
      <c r="D93" s="23"/>
      <c r="E93" s="122" t="s">
        <v>341</v>
      </c>
      <c r="F93" s="63"/>
      <c r="G93" s="63"/>
      <c r="H93" s="56"/>
      <c r="I93" s="56"/>
      <c r="J93" s="56"/>
      <c r="K93" s="56"/>
      <c r="L93" s="110"/>
    </row>
    <row r="94" spans="1:12" x14ac:dyDescent="0.3">
      <c r="A94" s="121" t="s">
        <v>56</v>
      </c>
      <c r="B94" s="122" t="s">
        <v>482</v>
      </c>
      <c r="C94" s="63"/>
      <c r="D94" s="63"/>
      <c r="E94" s="63"/>
      <c r="F94" s="63"/>
      <c r="G94" s="63"/>
      <c r="H94" s="52">
        <v>22472396.309999999</v>
      </c>
      <c r="I94" s="52">
        <v>10038511.51</v>
      </c>
      <c r="J94" s="52">
        <v>10029673.380000001</v>
      </c>
      <c r="K94" s="52">
        <v>22463558.18</v>
      </c>
      <c r="L94" s="123"/>
    </row>
    <row r="95" spans="1:12" x14ac:dyDescent="0.3">
      <c r="A95" s="121" t="s">
        <v>483</v>
      </c>
      <c r="B95" s="21" t="s">
        <v>341</v>
      </c>
      <c r="C95" s="122" t="s">
        <v>484</v>
      </c>
      <c r="D95" s="63"/>
      <c r="E95" s="63"/>
      <c r="F95" s="63"/>
      <c r="G95" s="63"/>
      <c r="H95" s="52">
        <v>18117730.34</v>
      </c>
      <c r="I95" s="52">
        <v>10038191.869999999</v>
      </c>
      <c r="J95" s="52">
        <v>9644439.8800000008</v>
      </c>
      <c r="K95" s="52">
        <v>17723978.350000001</v>
      </c>
      <c r="L95" s="123"/>
    </row>
    <row r="96" spans="1:12" x14ac:dyDescent="0.3">
      <c r="A96" s="121" t="s">
        <v>485</v>
      </c>
      <c r="B96" s="22" t="s">
        <v>341</v>
      </c>
      <c r="C96" s="23"/>
      <c r="D96" s="122" t="s">
        <v>486</v>
      </c>
      <c r="E96" s="63"/>
      <c r="F96" s="63"/>
      <c r="G96" s="63"/>
      <c r="H96" s="52">
        <v>4924022.38</v>
      </c>
      <c r="I96" s="52">
        <v>6669130.2999999998</v>
      </c>
      <c r="J96" s="52">
        <v>6029689.8799999999</v>
      </c>
      <c r="K96" s="52">
        <v>4284581.96</v>
      </c>
      <c r="L96" s="123"/>
    </row>
    <row r="97" spans="1:12" x14ac:dyDescent="0.3">
      <c r="A97" s="121" t="s">
        <v>487</v>
      </c>
      <c r="B97" s="22" t="s">
        <v>341</v>
      </c>
      <c r="C97" s="23"/>
      <c r="D97" s="23"/>
      <c r="E97" s="122" t="s">
        <v>488</v>
      </c>
      <c r="F97" s="63"/>
      <c r="G97" s="63"/>
      <c r="H97" s="52">
        <v>2627377.89</v>
      </c>
      <c r="I97" s="52">
        <v>3889915.1</v>
      </c>
      <c r="J97" s="52">
        <v>4159660.18</v>
      </c>
      <c r="K97" s="52">
        <v>2897122.97</v>
      </c>
      <c r="L97" s="123"/>
    </row>
    <row r="98" spans="1:12" x14ac:dyDescent="0.3">
      <c r="A98" s="121" t="s">
        <v>489</v>
      </c>
      <c r="B98" s="22" t="s">
        <v>341</v>
      </c>
      <c r="C98" s="23"/>
      <c r="D98" s="23"/>
      <c r="E98" s="23"/>
      <c r="F98" s="122" t="s">
        <v>488</v>
      </c>
      <c r="G98" s="63"/>
      <c r="H98" s="52">
        <v>2627377.89</v>
      </c>
      <c r="I98" s="52">
        <v>3889915.1</v>
      </c>
      <c r="J98" s="52">
        <v>4159660.18</v>
      </c>
      <c r="K98" s="52">
        <v>2897122.97</v>
      </c>
      <c r="L98" s="123"/>
    </row>
    <row r="99" spans="1:12" x14ac:dyDescent="0.3">
      <c r="A99" s="124" t="s">
        <v>490</v>
      </c>
      <c r="B99" s="22" t="s">
        <v>341</v>
      </c>
      <c r="C99" s="23"/>
      <c r="D99" s="23"/>
      <c r="E99" s="23"/>
      <c r="F99" s="23"/>
      <c r="G99" s="125" t="s">
        <v>491</v>
      </c>
      <c r="H99" s="54">
        <v>0</v>
      </c>
      <c r="I99" s="54">
        <v>1007473.03</v>
      </c>
      <c r="J99" s="54">
        <v>1007473.03</v>
      </c>
      <c r="K99" s="54">
        <v>0</v>
      </c>
      <c r="L99" s="126"/>
    </row>
    <row r="100" spans="1:12" x14ac:dyDescent="0.3">
      <c r="A100" s="124" t="s">
        <v>492</v>
      </c>
      <c r="B100" s="22" t="s">
        <v>341</v>
      </c>
      <c r="C100" s="23"/>
      <c r="D100" s="23"/>
      <c r="E100" s="23"/>
      <c r="F100" s="23"/>
      <c r="G100" s="125" t="s">
        <v>493</v>
      </c>
      <c r="H100" s="54">
        <v>1570802.2</v>
      </c>
      <c r="I100" s="54">
        <v>1570802.2</v>
      </c>
      <c r="J100" s="54">
        <v>1722899.77</v>
      </c>
      <c r="K100" s="54">
        <v>1722899.77</v>
      </c>
      <c r="L100" s="126"/>
    </row>
    <row r="101" spans="1:12" x14ac:dyDescent="0.3">
      <c r="A101" s="124" t="s">
        <v>494</v>
      </c>
      <c r="B101" s="22" t="s">
        <v>341</v>
      </c>
      <c r="C101" s="23"/>
      <c r="D101" s="23"/>
      <c r="E101" s="23"/>
      <c r="F101" s="23"/>
      <c r="G101" s="125" t="s">
        <v>495</v>
      </c>
      <c r="H101" s="54">
        <v>871659.05</v>
      </c>
      <c r="I101" s="54">
        <v>871659.05</v>
      </c>
      <c r="J101" s="54">
        <v>977960.42</v>
      </c>
      <c r="K101" s="54">
        <v>977960.42</v>
      </c>
      <c r="L101" s="126"/>
    </row>
    <row r="102" spans="1:12" x14ac:dyDescent="0.3">
      <c r="A102" s="124" t="s">
        <v>496</v>
      </c>
      <c r="B102" s="22" t="s">
        <v>341</v>
      </c>
      <c r="C102" s="23"/>
      <c r="D102" s="23"/>
      <c r="E102" s="23"/>
      <c r="F102" s="23"/>
      <c r="G102" s="125" t="s">
        <v>497</v>
      </c>
      <c r="H102" s="54">
        <v>0</v>
      </c>
      <c r="I102" s="54">
        <v>0</v>
      </c>
      <c r="J102" s="54">
        <v>3636.36</v>
      </c>
      <c r="K102" s="54">
        <v>3636.36</v>
      </c>
      <c r="L102" s="126"/>
    </row>
    <row r="103" spans="1:12" x14ac:dyDescent="0.3">
      <c r="A103" s="124" t="s">
        <v>498</v>
      </c>
      <c r="B103" s="22" t="s">
        <v>341</v>
      </c>
      <c r="C103" s="23"/>
      <c r="D103" s="23"/>
      <c r="E103" s="23"/>
      <c r="F103" s="23"/>
      <c r="G103" s="125" t="s">
        <v>499</v>
      </c>
      <c r="H103" s="54">
        <v>0</v>
      </c>
      <c r="I103" s="54">
        <v>25726.25</v>
      </c>
      <c r="J103" s="54">
        <v>25726.25</v>
      </c>
      <c r="K103" s="54">
        <v>0</v>
      </c>
      <c r="L103" s="126"/>
    </row>
    <row r="104" spans="1:12" x14ac:dyDescent="0.3">
      <c r="A104" s="124" t="s">
        <v>500</v>
      </c>
      <c r="B104" s="22" t="s">
        <v>341</v>
      </c>
      <c r="C104" s="23"/>
      <c r="D104" s="23"/>
      <c r="E104" s="23"/>
      <c r="F104" s="23"/>
      <c r="G104" s="125" t="s">
        <v>501</v>
      </c>
      <c r="H104" s="54">
        <v>184916.64</v>
      </c>
      <c r="I104" s="54">
        <v>414254.57</v>
      </c>
      <c r="J104" s="54">
        <v>421964.35</v>
      </c>
      <c r="K104" s="54">
        <v>192626.42</v>
      </c>
      <c r="L104" s="126"/>
    </row>
    <row r="105" spans="1:12" x14ac:dyDescent="0.3">
      <c r="A105" s="127" t="s">
        <v>341</v>
      </c>
      <c r="B105" s="22" t="s">
        <v>341</v>
      </c>
      <c r="C105" s="23"/>
      <c r="D105" s="23"/>
      <c r="E105" s="23"/>
      <c r="F105" s="23"/>
      <c r="G105" s="128" t="s">
        <v>341</v>
      </c>
      <c r="H105" s="53"/>
      <c r="I105" s="53"/>
      <c r="J105" s="53"/>
      <c r="K105" s="53"/>
      <c r="L105" s="129"/>
    </row>
    <row r="106" spans="1:12" x14ac:dyDescent="0.3">
      <c r="A106" s="121" t="s">
        <v>502</v>
      </c>
      <c r="B106" s="22" t="s">
        <v>341</v>
      </c>
      <c r="C106" s="23"/>
      <c r="D106" s="23"/>
      <c r="E106" s="122" t="s">
        <v>503</v>
      </c>
      <c r="F106" s="63"/>
      <c r="G106" s="63"/>
      <c r="H106" s="52">
        <v>385285.18</v>
      </c>
      <c r="I106" s="52">
        <v>385440.77</v>
      </c>
      <c r="J106" s="52">
        <v>443111.1</v>
      </c>
      <c r="K106" s="52">
        <v>442955.51</v>
      </c>
      <c r="L106" s="123"/>
    </row>
    <row r="107" spans="1:12" x14ac:dyDescent="0.3">
      <c r="A107" s="121" t="s">
        <v>504</v>
      </c>
      <c r="B107" s="22" t="s">
        <v>341</v>
      </c>
      <c r="C107" s="23"/>
      <c r="D107" s="23"/>
      <c r="E107" s="23"/>
      <c r="F107" s="122" t="s">
        <v>503</v>
      </c>
      <c r="G107" s="63"/>
      <c r="H107" s="52">
        <v>385285.18</v>
      </c>
      <c r="I107" s="52">
        <v>385440.77</v>
      </c>
      <c r="J107" s="52">
        <v>443111.1</v>
      </c>
      <c r="K107" s="52">
        <v>442955.51</v>
      </c>
      <c r="L107" s="123"/>
    </row>
    <row r="108" spans="1:12" x14ac:dyDescent="0.3">
      <c r="A108" s="124" t="s">
        <v>505</v>
      </c>
      <c r="B108" s="22" t="s">
        <v>341</v>
      </c>
      <c r="C108" s="23"/>
      <c r="D108" s="23"/>
      <c r="E108" s="23"/>
      <c r="F108" s="23"/>
      <c r="G108" s="125" t="s">
        <v>506</v>
      </c>
      <c r="H108" s="54">
        <v>303193.3</v>
      </c>
      <c r="I108" s="54">
        <v>303348.89</v>
      </c>
      <c r="J108" s="54">
        <v>346473.48</v>
      </c>
      <c r="K108" s="54">
        <v>346317.89</v>
      </c>
      <c r="L108" s="126"/>
    </row>
    <row r="109" spans="1:12" x14ac:dyDescent="0.3">
      <c r="A109" s="124" t="s">
        <v>507</v>
      </c>
      <c r="B109" s="22" t="s">
        <v>341</v>
      </c>
      <c r="C109" s="23"/>
      <c r="D109" s="23"/>
      <c r="E109" s="23"/>
      <c r="F109" s="23"/>
      <c r="G109" s="125" t="s">
        <v>508</v>
      </c>
      <c r="H109" s="54">
        <v>66771.33</v>
      </c>
      <c r="I109" s="54">
        <v>66771.33</v>
      </c>
      <c r="J109" s="54">
        <v>77567.83</v>
      </c>
      <c r="K109" s="54">
        <v>77567.83</v>
      </c>
      <c r="L109" s="126"/>
    </row>
    <row r="110" spans="1:12" x14ac:dyDescent="0.3">
      <c r="A110" s="124" t="s">
        <v>993</v>
      </c>
      <c r="B110" s="22" t="s">
        <v>341</v>
      </c>
      <c r="C110" s="23"/>
      <c r="D110" s="23"/>
      <c r="E110" s="23"/>
      <c r="F110" s="23"/>
      <c r="G110" s="125" t="s">
        <v>994</v>
      </c>
      <c r="H110" s="54">
        <v>632.41999999999996</v>
      </c>
      <c r="I110" s="54">
        <v>632.41999999999996</v>
      </c>
      <c r="J110" s="54">
        <v>0</v>
      </c>
      <c r="K110" s="54">
        <v>0</v>
      </c>
      <c r="L110" s="126"/>
    </row>
    <row r="111" spans="1:12" x14ac:dyDescent="0.3">
      <c r="A111" s="124" t="s">
        <v>509</v>
      </c>
      <c r="B111" s="22" t="s">
        <v>341</v>
      </c>
      <c r="C111" s="23"/>
      <c r="D111" s="23"/>
      <c r="E111" s="23"/>
      <c r="F111" s="23"/>
      <c r="G111" s="125" t="s">
        <v>510</v>
      </c>
      <c r="H111" s="54">
        <v>8277.66</v>
      </c>
      <c r="I111" s="54">
        <v>8277.66</v>
      </c>
      <c r="J111" s="54">
        <v>9246.26</v>
      </c>
      <c r="K111" s="54">
        <v>9246.26</v>
      </c>
      <c r="L111" s="126"/>
    </row>
    <row r="112" spans="1:12" x14ac:dyDescent="0.3">
      <c r="A112" s="124" t="s">
        <v>511</v>
      </c>
      <c r="B112" s="22" t="s">
        <v>341</v>
      </c>
      <c r="C112" s="23"/>
      <c r="D112" s="23"/>
      <c r="E112" s="23"/>
      <c r="F112" s="23"/>
      <c r="G112" s="125" t="s">
        <v>512</v>
      </c>
      <c r="H112" s="54">
        <v>6410.47</v>
      </c>
      <c r="I112" s="54">
        <v>6410.47</v>
      </c>
      <c r="J112" s="54">
        <v>9823.5300000000007</v>
      </c>
      <c r="K112" s="54">
        <v>9823.5300000000007</v>
      </c>
      <c r="L112" s="126"/>
    </row>
    <row r="113" spans="1:16" x14ac:dyDescent="0.3">
      <c r="A113" s="127" t="s">
        <v>341</v>
      </c>
      <c r="B113" s="22" t="s">
        <v>341</v>
      </c>
      <c r="C113" s="23"/>
      <c r="D113" s="23"/>
      <c r="E113" s="23"/>
      <c r="F113" s="23"/>
      <c r="G113" s="128" t="s">
        <v>341</v>
      </c>
      <c r="H113" s="53"/>
      <c r="I113" s="53"/>
      <c r="J113" s="53"/>
      <c r="K113" s="53"/>
      <c r="L113" s="129"/>
    </row>
    <row r="114" spans="1:16" x14ac:dyDescent="0.3">
      <c r="A114" s="121" t="s">
        <v>513</v>
      </c>
      <c r="B114" s="22" t="s">
        <v>341</v>
      </c>
      <c r="C114" s="23"/>
      <c r="D114" s="23"/>
      <c r="E114" s="122" t="s">
        <v>514</v>
      </c>
      <c r="F114" s="63"/>
      <c r="G114" s="63"/>
      <c r="H114" s="52">
        <v>447693.96</v>
      </c>
      <c r="I114" s="52">
        <v>177596.49</v>
      </c>
      <c r="J114" s="52">
        <v>131160.64000000001</v>
      </c>
      <c r="K114" s="52">
        <v>401258.11</v>
      </c>
      <c r="L114" s="123"/>
    </row>
    <row r="115" spans="1:16" x14ac:dyDescent="0.3">
      <c r="A115" s="121" t="s">
        <v>515</v>
      </c>
      <c r="B115" s="22" t="s">
        <v>341</v>
      </c>
      <c r="C115" s="23"/>
      <c r="D115" s="23"/>
      <c r="E115" s="23"/>
      <c r="F115" s="122" t="s">
        <v>514</v>
      </c>
      <c r="G115" s="63"/>
      <c r="H115" s="52">
        <v>188970.26</v>
      </c>
      <c r="I115" s="52">
        <v>177596.49</v>
      </c>
      <c r="J115" s="52">
        <v>131160.64000000001</v>
      </c>
      <c r="K115" s="52">
        <v>142534.41</v>
      </c>
      <c r="L115" s="123"/>
    </row>
    <row r="116" spans="1:16" x14ac:dyDescent="0.3">
      <c r="A116" s="124" t="s">
        <v>516</v>
      </c>
      <c r="B116" s="22" t="s">
        <v>341</v>
      </c>
      <c r="C116" s="23"/>
      <c r="D116" s="23"/>
      <c r="E116" s="23"/>
      <c r="F116" s="23"/>
      <c r="G116" s="125" t="s">
        <v>517</v>
      </c>
      <c r="H116" s="54">
        <v>39593.54</v>
      </c>
      <c r="I116" s="54">
        <v>39593.54</v>
      </c>
      <c r="J116" s="54">
        <v>54663.24</v>
      </c>
      <c r="K116" s="54">
        <v>54663.24</v>
      </c>
      <c r="L116" s="126"/>
    </row>
    <row r="117" spans="1:16" x14ac:dyDescent="0.3">
      <c r="A117" s="124" t="s">
        <v>518</v>
      </c>
      <c r="B117" s="22" t="s">
        <v>341</v>
      </c>
      <c r="C117" s="23"/>
      <c r="D117" s="23"/>
      <c r="E117" s="23"/>
      <c r="F117" s="23"/>
      <c r="G117" s="125" t="s">
        <v>519</v>
      </c>
      <c r="H117" s="54">
        <v>1256.08</v>
      </c>
      <c r="I117" s="54">
        <v>1256.08</v>
      </c>
      <c r="J117" s="54">
        <v>1830.93</v>
      </c>
      <c r="K117" s="54">
        <v>1830.93</v>
      </c>
      <c r="L117" s="126"/>
    </row>
    <row r="118" spans="1:16" x14ac:dyDescent="0.3">
      <c r="A118" s="124" t="s">
        <v>520</v>
      </c>
      <c r="B118" s="22" t="s">
        <v>341</v>
      </c>
      <c r="C118" s="23"/>
      <c r="D118" s="23"/>
      <c r="E118" s="23"/>
      <c r="F118" s="23"/>
      <c r="G118" s="125" t="s">
        <v>521</v>
      </c>
      <c r="H118" s="54">
        <v>4145.09</v>
      </c>
      <c r="I118" s="54">
        <v>4147.49</v>
      </c>
      <c r="J118" s="54">
        <v>4010.56</v>
      </c>
      <c r="K118" s="54">
        <v>4008.16</v>
      </c>
      <c r="L118" s="126"/>
    </row>
    <row r="119" spans="1:16" x14ac:dyDescent="0.3">
      <c r="A119" s="124" t="s">
        <v>522</v>
      </c>
      <c r="B119" s="22" t="s">
        <v>341</v>
      </c>
      <c r="C119" s="23"/>
      <c r="D119" s="23"/>
      <c r="E119" s="23"/>
      <c r="F119" s="23"/>
      <c r="G119" s="125" t="s">
        <v>523</v>
      </c>
      <c r="H119" s="54">
        <v>26995.88</v>
      </c>
      <c r="I119" s="54">
        <v>15619.68</v>
      </c>
      <c r="J119" s="54">
        <v>18367.55</v>
      </c>
      <c r="K119" s="54">
        <v>29743.75</v>
      </c>
      <c r="L119" s="126"/>
    </row>
    <row r="120" spans="1:16" x14ac:dyDescent="0.3">
      <c r="A120" s="124" t="s">
        <v>524</v>
      </c>
      <c r="B120" s="22" t="s">
        <v>341</v>
      </c>
      <c r="C120" s="23"/>
      <c r="D120" s="23"/>
      <c r="E120" s="23"/>
      <c r="F120" s="23"/>
      <c r="G120" s="125" t="s">
        <v>525</v>
      </c>
      <c r="H120" s="54">
        <v>68505.36</v>
      </c>
      <c r="I120" s="54">
        <v>68505.39</v>
      </c>
      <c r="J120" s="54">
        <v>37809.86</v>
      </c>
      <c r="K120" s="54">
        <v>37809.83</v>
      </c>
      <c r="L120" s="126"/>
    </row>
    <row r="121" spans="1:16" x14ac:dyDescent="0.3">
      <c r="A121" s="124" t="s">
        <v>526</v>
      </c>
      <c r="B121" s="22" t="s">
        <v>341</v>
      </c>
      <c r="C121" s="23"/>
      <c r="D121" s="23"/>
      <c r="E121" s="23"/>
      <c r="F121" s="23"/>
      <c r="G121" s="125" t="s">
        <v>527</v>
      </c>
      <c r="H121" s="54">
        <v>46706.8</v>
      </c>
      <c r="I121" s="54">
        <v>46706.8</v>
      </c>
      <c r="J121" s="54">
        <v>12048.08</v>
      </c>
      <c r="K121" s="54">
        <v>12048.08</v>
      </c>
      <c r="L121" s="126"/>
    </row>
    <row r="122" spans="1:16" x14ac:dyDescent="0.3">
      <c r="A122" s="124" t="s">
        <v>528</v>
      </c>
      <c r="B122" s="22" t="s">
        <v>341</v>
      </c>
      <c r="C122" s="23"/>
      <c r="D122" s="23"/>
      <c r="E122" s="23"/>
      <c r="F122" s="23"/>
      <c r="G122" s="125" t="s">
        <v>529</v>
      </c>
      <c r="H122" s="54">
        <v>1074.69</v>
      </c>
      <c r="I122" s="54">
        <v>1074.69</v>
      </c>
      <c r="J122" s="54">
        <v>1625.17</v>
      </c>
      <c r="K122" s="54">
        <v>1625.17</v>
      </c>
      <c r="L122" s="126"/>
    </row>
    <row r="123" spans="1:16" x14ac:dyDescent="0.3">
      <c r="A123" s="124" t="s">
        <v>530</v>
      </c>
      <c r="B123" s="22" t="s">
        <v>341</v>
      </c>
      <c r="C123" s="23"/>
      <c r="D123" s="23"/>
      <c r="E123" s="23"/>
      <c r="F123" s="23"/>
      <c r="G123" s="125" t="s">
        <v>531</v>
      </c>
      <c r="H123" s="54">
        <v>692.82</v>
      </c>
      <c r="I123" s="54">
        <v>692.82</v>
      </c>
      <c r="J123" s="54">
        <v>805.25</v>
      </c>
      <c r="K123" s="54">
        <v>805.25</v>
      </c>
      <c r="L123" s="126"/>
    </row>
    <row r="124" spans="1:16" x14ac:dyDescent="0.3">
      <c r="A124" s="127" t="s">
        <v>341</v>
      </c>
      <c r="B124" s="22" t="s">
        <v>341</v>
      </c>
      <c r="C124" s="23"/>
      <c r="D124" s="23"/>
      <c r="E124" s="23"/>
      <c r="F124" s="23"/>
      <c r="G124" s="128" t="s">
        <v>341</v>
      </c>
      <c r="H124" s="53"/>
      <c r="I124" s="53"/>
      <c r="J124" s="53"/>
      <c r="K124" s="53"/>
      <c r="L124" s="129"/>
      <c r="P124" s="130"/>
    </row>
    <row r="125" spans="1:16" x14ac:dyDescent="0.3">
      <c r="A125" s="121" t="s">
        <v>532</v>
      </c>
      <c r="B125" s="22" t="s">
        <v>341</v>
      </c>
      <c r="C125" s="23"/>
      <c r="D125" s="23"/>
      <c r="E125" s="23"/>
      <c r="F125" s="122" t="s">
        <v>533</v>
      </c>
      <c r="G125" s="63"/>
      <c r="H125" s="52">
        <v>258723.7</v>
      </c>
      <c r="I125" s="52">
        <v>0</v>
      </c>
      <c r="J125" s="52">
        <v>0</v>
      </c>
      <c r="K125" s="52">
        <v>258723.7</v>
      </c>
      <c r="L125" s="123"/>
      <c r="P125" s="130"/>
    </row>
    <row r="126" spans="1:16" x14ac:dyDescent="0.3">
      <c r="A126" s="124" t="s">
        <v>534</v>
      </c>
      <c r="B126" s="22" t="s">
        <v>341</v>
      </c>
      <c r="C126" s="23"/>
      <c r="D126" s="23"/>
      <c r="E126" s="23"/>
      <c r="F126" s="23"/>
      <c r="G126" s="125" t="s">
        <v>535</v>
      </c>
      <c r="H126" s="54">
        <v>258723.7</v>
      </c>
      <c r="I126" s="54">
        <v>0</v>
      </c>
      <c r="J126" s="54">
        <v>0</v>
      </c>
      <c r="K126" s="54">
        <v>258723.7</v>
      </c>
      <c r="L126" s="126"/>
    </row>
    <row r="127" spans="1:16" x14ac:dyDescent="0.3">
      <c r="A127" s="127" t="s">
        <v>341</v>
      </c>
      <c r="B127" s="22" t="s">
        <v>341</v>
      </c>
      <c r="C127" s="23"/>
      <c r="D127" s="23"/>
      <c r="E127" s="23"/>
      <c r="F127" s="23"/>
      <c r="G127" s="128" t="s">
        <v>341</v>
      </c>
      <c r="H127" s="53"/>
      <c r="I127" s="53"/>
      <c r="J127" s="53"/>
      <c r="K127" s="53"/>
      <c r="L127" s="129"/>
    </row>
    <row r="128" spans="1:16" x14ac:dyDescent="0.3">
      <c r="A128" s="121" t="s">
        <v>536</v>
      </c>
      <c r="B128" s="22" t="s">
        <v>341</v>
      </c>
      <c r="C128" s="23"/>
      <c r="D128" s="23"/>
      <c r="E128" s="122" t="s">
        <v>537</v>
      </c>
      <c r="F128" s="63"/>
      <c r="G128" s="63"/>
      <c r="H128" s="52">
        <v>1463665.35</v>
      </c>
      <c r="I128" s="52">
        <v>2216177.94</v>
      </c>
      <c r="J128" s="52">
        <v>1295757.96</v>
      </c>
      <c r="K128" s="52">
        <v>543245.37</v>
      </c>
      <c r="L128" s="123"/>
    </row>
    <row r="129" spans="1:12" x14ac:dyDescent="0.3">
      <c r="A129" s="121" t="s">
        <v>538</v>
      </c>
      <c r="B129" s="22" t="s">
        <v>341</v>
      </c>
      <c r="C129" s="23"/>
      <c r="D129" s="23"/>
      <c r="E129" s="23"/>
      <c r="F129" s="122" t="s">
        <v>537</v>
      </c>
      <c r="G129" s="63"/>
      <c r="H129" s="52">
        <v>1463665.35</v>
      </c>
      <c r="I129" s="52">
        <v>2216177.94</v>
      </c>
      <c r="J129" s="52">
        <v>1295757.96</v>
      </c>
      <c r="K129" s="52">
        <v>543245.37</v>
      </c>
      <c r="L129" s="123"/>
    </row>
    <row r="130" spans="1:12" x14ac:dyDescent="0.3">
      <c r="A130" s="124" t="s">
        <v>539</v>
      </c>
      <c r="B130" s="22" t="s">
        <v>341</v>
      </c>
      <c r="C130" s="23"/>
      <c r="D130" s="23"/>
      <c r="E130" s="23"/>
      <c r="F130" s="23"/>
      <c r="G130" s="125" t="s">
        <v>540</v>
      </c>
      <c r="H130" s="54">
        <v>1463665.35</v>
      </c>
      <c r="I130" s="54">
        <v>2216177.94</v>
      </c>
      <c r="J130" s="54">
        <v>1295757.96</v>
      </c>
      <c r="K130" s="54">
        <v>543245.37</v>
      </c>
      <c r="L130" s="126"/>
    </row>
    <row r="131" spans="1:12" x14ac:dyDescent="0.3">
      <c r="A131" s="127" t="s">
        <v>341</v>
      </c>
      <c r="B131" s="22" t="s">
        <v>341</v>
      </c>
      <c r="C131" s="23"/>
      <c r="D131" s="23"/>
      <c r="E131" s="23"/>
      <c r="F131" s="23"/>
      <c r="G131" s="128" t="s">
        <v>341</v>
      </c>
      <c r="H131" s="53"/>
      <c r="I131" s="53"/>
      <c r="J131" s="53"/>
      <c r="K131" s="53"/>
      <c r="L131" s="129"/>
    </row>
    <row r="132" spans="1:12" x14ac:dyDescent="0.3">
      <c r="A132" s="121" t="s">
        <v>541</v>
      </c>
      <c r="B132" s="22" t="s">
        <v>341</v>
      </c>
      <c r="C132" s="23"/>
      <c r="D132" s="122" t="s">
        <v>542</v>
      </c>
      <c r="E132" s="63"/>
      <c r="F132" s="63"/>
      <c r="G132" s="63"/>
      <c r="H132" s="52">
        <v>13193707.960000001</v>
      </c>
      <c r="I132" s="52">
        <v>3369061.57</v>
      </c>
      <c r="J132" s="52">
        <v>3614750</v>
      </c>
      <c r="K132" s="52">
        <v>13439396.390000001</v>
      </c>
      <c r="L132" s="123"/>
    </row>
    <row r="133" spans="1:12" x14ac:dyDescent="0.3">
      <c r="A133" s="121" t="s">
        <v>543</v>
      </c>
      <c r="B133" s="22" t="s">
        <v>341</v>
      </c>
      <c r="C133" s="23"/>
      <c r="D133" s="23"/>
      <c r="E133" s="122" t="s">
        <v>542</v>
      </c>
      <c r="F133" s="63"/>
      <c r="G133" s="63"/>
      <c r="H133" s="52">
        <v>13193707.960000001</v>
      </c>
      <c r="I133" s="52">
        <v>3369061.57</v>
      </c>
      <c r="J133" s="52">
        <v>3614750</v>
      </c>
      <c r="K133" s="52">
        <v>13439396.390000001</v>
      </c>
      <c r="L133" s="123"/>
    </row>
    <row r="134" spans="1:12" x14ac:dyDescent="0.3">
      <c r="A134" s="121" t="s">
        <v>544</v>
      </c>
      <c r="B134" s="22" t="s">
        <v>341</v>
      </c>
      <c r="C134" s="23"/>
      <c r="D134" s="23"/>
      <c r="E134" s="23"/>
      <c r="F134" s="122" t="s">
        <v>542</v>
      </c>
      <c r="G134" s="63"/>
      <c r="H134" s="52">
        <v>13193707.960000001</v>
      </c>
      <c r="I134" s="52">
        <v>3369061.57</v>
      </c>
      <c r="J134" s="52">
        <v>3614750</v>
      </c>
      <c r="K134" s="52">
        <v>13439396.390000001</v>
      </c>
      <c r="L134" s="123"/>
    </row>
    <row r="135" spans="1:12" x14ac:dyDescent="0.3">
      <c r="A135" s="124" t="s">
        <v>545</v>
      </c>
      <c r="B135" s="22" t="s">
        <v>341</v>
      </c>
      <c r="C135" s="23"/>
      <c r="D135" s="23"/>
      <c r="E135" s="23"/>
      <c r="F135" s="23"/>
      <c r="G135" s="125" t="s">
        <v>546</v>
      </c>
      <c r="H135" s="54">
        <v>13193707.960000001</v>
      </c>
      <c r="I135" s="54">
        <v>3369061.57</v>
      </c>
      <c r="J135" s="54">
        <v>3614750</v>
      </c>
      <c r="K135" s="54">
        <v>13439396.390000001</v>
      </c>
      <c r="L135" s="126"/>
    </row>
    <row r="137" spans="1:12" x14ac:dyDescent="0.3">
      <c r="A137" s="121" t="s">
        <v>547</v>
      </c>
      <c r="B137" s="21" t="s">
        <v>341</v>
      </c>
      <c r="C137" s="122" t="s">
        <v>548</v>
      </c>
      <c r="D137" s="63"/>
      <c r="E137" s="63"/>
      <c r="F137" s="63"/>
      <c r="G137" s="63"/>
      <c r="H137" s="52">
        <v>4354665.97</v>
      </c>
      <c r="I137" s="52">
        <v>319.64</v>
      </c>
      <c r="J137" s="52">
        <v>385233.5</v>
      </c>
      <c r="K137" s="52">
        <v>4739579.83</v>
      </c>
      <c r="L137" s="123"/>
    </row>
    <row r="138" spans="1:12" x14ac:dyDescent="0.3">
      <c r="A138" s="121" t="s">
        <v>549</v>
      </c>
      <c r="B138" s="22" t="s">
        <v>341</v>
      </c>
      <c r="C138" s="23"/>
      <c r="D138" s="122" t="s">
        <v>550</v>
      </c>
      <c r="E138" s="63"/>
      <c r="F138" s="63"/>
      <c r="G138" s="63"/>
      <c r="H138" s="52">
        <v>4354665.97</v>
      </c>
      <c r="I138" s="52">
        <v>319.64</v>
      </c>
      <c r="J138" s="52">
        <v>385233.5</v>
      </c>
      <c r="K138" s="52">
        <v>4739579.83</v>
      </c>
      <c r="L138" s="123"/>
    </row>
    <row r="139" spans="1:12" x14ac:dyDescent="0.3">
      <c r="A139" s="121" t="s">
        <v>551</v>
      </c>
      <c r="B139" s="22" t="s">
        <v>341</v>
      </c>
      <c r="C139" s="23"/>
      <c r="D139" s="23"/>
      <c r="E139" s="122" t="s">
        <v>552</v>
      </c>
      <c r="F139" s="63"/>
      <c r="G139" s="63"/>
      <c r="H139" s="52">
        <v>3969483.04</v>
      </c>
      <c r="I139" s="52">
        <v>0</v>
      </c>
      <c r="J139" s="52">
        <v>382973.8</v>
      </c>
      <c r="K139" s="52">
        <v>4352456.84</v>
      </c>
      <c r="L139" s="123"/>
    </row>
    <row r="140" spans="1:12" x14ac:dyDescent="0.3">
      <c r="A140" s="121" t="s">
        <v>553</v>
      </c>
      <c r="B140" s="22" t="s">
        <v>341</v>
      </c>
      <c r="C140" s="23"/>
      <c r="D140" s="23"/>
      <c r="E140" s="23"/>
      <c r="F140" s="122" t="s">
        <v>552</v>
      </c>
      <c r="G140" s="63"/>
      <c r="H140" s="52">
        <v>3969483.04</v>
      </c>
      <c r="I140" s="52">
        <v>0</v>
      </c>
      <c r="J140" s="52">
        <v>382973.8</v>
      </c>
      <c r="K140" s="52">
        <v>4352456.84</v>
      </c>
      <c r="L140" s="123"/>
    </row>
    <row r="141" spans="1:12" x14ac:dyDescent="0.3">
      <c r="A141" s="124" t="s">
        <v>554</v>
      </c>
      <c r="B141" s="22" t="s">
        <v>341</v>
      </c>
      <c r="C141" s="23"/>
      <c r="D141" s="23"/>
      <c r="E141" s="23"/>
      <c r="F141" s="23"/>
      <c r="G141" s="125" t="s">
        <v>555</v>
      </c>
      <c r="H141" s="54">
        <v>3969483.04</v>
      </c>
      <c r="I141" s="54">
        <v>0</v>
      </c>
      <c r="J141" s="54">
        <v>382973.8</v>
      </c>
      <c r="K141" s="54">
        <v>4352456.84</v>
      </c>
      <c r="L141" s="126"/>
    </row>
    <row r="142" spans="1:12" x14ac:dyDescent="0.3">
      <c r="A142" s="127" t="s">
        <v>341</v>
      </c>
      <c r="B142" s="22" t="s">
        <v>341</v>
      </c>
      <c r="C142" s="23"/>
      <c r="D142" s="23"/>
      <c r="E142" s="23"/>
      <c r="F142" s="23"/>
      <c r="G142" s="128" t="s">
        <v>341</v>
      </c>
      <c r="H142" s="53"/>
      <c r="I142" s="53"/>
      <c r="J142" s="53"/>
      <c r="K142" s="53"/>
      <c r="L142" s="129"/>
    </row>
    <row r="143" spans="1:12" x14ac:dyDescent="0.3">
      <c r="A143" s="121" t="s">
        <v>556</v>
      </c>
      <c r="B143" s="22" t="s">
        <v>341</v>
      </c>
      <c r="C143" s="23"/>
      <c r="D143" s="23"/>
      <c r="E143" s="122" t="s">
        <v>557</v>
      </c>
      <c r="F143" s="63"/>
      <c r="G143" s="63"/>
      <c r="H143" s="52">
        <v>11245.35</v>
      </c>
      <c r="I143" s="52">
        <v>319.64</v>
      </c>
      <c r="J143" s="52">
        <v>390</v>
      </c>
      <c r="K143" s="52">
        <v>11315.71</v>
      </c>
      <c r="L143" s="123"/>
    </row>
    <row r="144" spans="1:12" x14ac:dyDescent="0.3">
      <c r="A144" s="121" t="s">
        <v>558</v>
      </c>
      <c r="B144" s="22" t="s">
        <v>341</v>
      </c>
      <c r="C144" s="23"/>
      <c r="D144" s="23"/>
      <c r="E144" s="23"/>
      <c r="F144" s="122" t="s">
        <v>557</v>
      </c>
      <c r="G144" s="63"/>
      <c r="H144" s="52">
        <v>11245.35</v>
      </c>
      <c r="I144" s="52">
        <v>319.64</v>
      </c>
      <c r="J144" s="52">
        <v>390</v>
      </c>
      <c r="K144" s="52">
        <v>11315.71</v>
      </c>
      <c r="L144" s="123"/>
    </row>
    <row r="145" spans="1:12" x14ac:dyDescent="0.3">
      <c r="A145" s="124" t="s">
        <v>559</v>
      </c>
      <c r="B145" s="22" t="s">
        <v>341</v>
      </c>
      <c r="C145" s="23"/>
      <c r="D145" s="23"/>
      <c r="E145" s="23"/>
      <c r="F145" s="23"/>
      <c r="G145" s="125" t="s">
        <v>560</v>
      </c>
      <c r="H145" s="54">
        <v>11245.35</v>
      </c>
      <c r="I145" s="54">
        <v>319.64</v>
      </c>
      <c r="J145" s="54">
        <v>390</v>
      </c>
      <c r="K145" s="54">
        <v>11315.71</v>
      </c>
      <c r="L145" s="126"/>
    </row>
    <row r="146" spans="1:12" x14ac:dyDescent="0.3">
      <c r="A146" s="127" t="s">
        <v>341</v>
      </c>
      <c r="B146" s="22" t="s">
        <v>341</v>
      </c>
      <c r="C146" s="23"/>
      <c r="D146" s="23"/>
      <c r="E146" s="23"/>
      <c r="F146" s="23"/>
      <c r="G146" s="128" t="s">
        <v>341</v>
      </c>
      <c r="H146" s="53"/>
      <c r="I146" s="53"/>
      <c r="J146" s="53"/>
      <c r="K146" s="53"/>
      <c r="L146" s="129"/>
    </row>
    <row r="147" spans="1:12" x14ac:dyDescent="0.3">
      <c r="A147" s="121" t="s">
        <v>561</v>
      </c>
      <c r="B147" s="22" t="s">
        <v>341</v>
      </c>
      <c r="C147" s="23"/>
      <c r="D147" s="23"/>
      <c r="E147" s="122" t="s">
        <v>562</v>
      </c>
      <c r="F147" s="63"/>
      <c r="G147" s="63"/>
      <c r="H147" s="52">
        <v>373937.58</v>
      </c>
      <c r="I147" s="52">
        <v>0</v>
      </c>
      <c r="J147" s="52">
        <v>1869.7</v>
      </c>
      <c r="K147" s="52">
        <v>375807.28</v>
      </c>
      <c r="L147" s="123"/>
    </row>
    <row r="148" spans="1:12" x14ac:dyDescent="0.3">
      <c r="A148" s="121" t="s">
        <v>563</v>
      </c>
      <c r="B148" s="22" t="s">
        <v>341</v>
      </c>
      <c r="C148" s="23"/>
      <c r="D148" s="23"/>
      <c r="E148" s="23"/>
      <c r="F148" s="122" t="s">
        <v>562</v>
      </c>
      <c r="G148" s="63"/>
      <c r="H148" s="52">
        <v>373937.58</v>
      </c>
      <c r="I148" s="52">
        <v>0</v>
      </c>
      <c r="J148" s="52">
        <v>1869.7</v>
      </c>
      <c r="K148" s="52">
        <v>375807.28</v>
      </c>
      <c r="L148" s="123"/>
    </row>
    <row r="149" spans="1:12" x14ac:dyDescent="0.3">
      <c r="A149" s="124" t="s">
        <v>564</v>
      </c>
      <c r="B149" s="22" t="s">
        <v>341</v>
      </c>
      <c r="C149" s="23"/>
      <c r="D149" s="23"/>
      <c r="E149" s="23"/>
      <c r="F149" s="23"/>
      <c r="G149" s="125" t="s">
        <v>565</v>
      </c>
      <c r="H149" s="54">
        <v>47391.94</v>
      </c>
      <c r="I149" s="54">
        <v>0</v>
      </c>
      <c r="J149" s="54">
        <v>236.96</v>
      </c>
      <c r="K149" s="54">
        <v>47628.9</v>
      </c>
      <c r="L149" s="126"/>
    </row>
    <row r="150" spans="1:12" x14ac:dyDescent="0.3">
      <c r="A150" s="124" t="s">
        <v>566</v>
      </c>
      <c r="B150" s="22" t="s">
        <v>341</v>
      </c>
      <c r="C150" s="23"/>
      <c r="D150" s="23"/>
      <c r="E150" s="23"/>
      <c r="F150" s="23"/>
      <c r="G150" s="125" t="s">
        <v>567</v>
      </c>
      <c r="H150" s="54">
        <v>326545.64</v>
      </c>
      <c r="I150" s="54">
        <v>0</v>
      </c>
      <c r="J150" s="54">
        <v>1632.74</v>
      </c>
      <c r="K150" s="54">
        <v>328178.38</v>
      </c>
      <c r="L150" s="126"/>
    </row>
    <row r="151" spans="1:12" x14ac:dyDescent="0.3">
      <c r="A151" s="121" t="s">
        <v>341</v>
      </c>
      <c r="B151" s="22" t="s">
        <v>341</v>
      </c>
      <c r="C151" s="23"/>
      <c r="D151" s="122" t="s">
        <v>341</v>
      </c>
      <c r="E151" s="63"/>
      <c r="F151" s="63"/>
      <c r="G151" s="63"/>
      <c r="H151" s="56"/>
      <c r="I151" s="56"/>
      <c r="J151" s="56"/>
      <c r="K151" s="56"/>
      <c r="L151" s="110"/>
    </row>
    <row r="152" spans="1:12" x14ac:dyDescent="0.3">
      <c r="A152" s="121" t="s">
        <v>60</v>
      </c>
      <c r="B152" s="122" t="s">
        <v>568</v>
      </c>
      <c r="C152" s="63"/>
      <c r="D152" s="63"/>
      <c r="E152" s="63"/>
      <c r="F152" s="63"/>
      <c r="G152" s="63"/>
      <c r="H152" s="52">
        <v>20386569.260000002</v>
      </c>
      <c r="I152" s="52">
        <v>5685068.3399999999</v>
      </c>
      <c r="J152" s="52">
        <v>2552804.63</v>
      </c>
      <c r="K152" s="52">
        <v>23518832.969999999</v>
      </c>
      <c r="L152" s="131">
        <f>I152-J152</f>
        <v>3132263.71</v>
      </c>
    </row>
    <row r="153" spans="1:12" x14ac:dyDescent="0.3">
      <c r="A153" s="121" t="s">
        <v>569</v>
      </c>
      <c r="B153" s="21" t="s">
        <v>341</v>
      </c>
      <c r="C153" s="122" t="s">
        <v>570</v>
      </c>
      <c r="D153" s="63"/>
      <c r="E153" s="63"/>
      <c r="F153" s="63"/>
      <c r="G153" s="63"/>
      <c r="H153" s="52">
        <v>17600436.789999999</v>
      </c>
      <c r="I153" s="52">
        <v>4899669.92</v>
      </c>
      <c r="J153" s="52">
        <v>2507662.59</v>
      </c>
      <c r="K153" s="52">
        <v>19992444.120000001</v>
      </c>
      <c r="L153" s="123"/>
    </row>
    <row r="154" spans="1:12" x14ac:dyDescent="0.3">
      <c r="A154" s="121" t="s">
        <v>571</v>
      </c>
      <c r="B154" s="22" t="s">
        <v>341</v>
      </c>
      <c r="C154" s="23"/>
      <c r="D154" s="122" t="s">
        <v>572</v>
      </c>
      <c r="E154" s="63"/>
      <c r="F154" s="63"/>
      <c r="G154" s="63"/>
      <c r="H154" s="52">
        <v>14982466.41</v>
      </c>
      <c r="I154" s="52">
        <v>4481355.59</v>
      </c>
      <c r="J154" s="52">
        <v>2507662.5499999998</v>
      </c>
      <c r="K154" s="52">
        <v>16956159.449999999</v>
      </c>
      <c r="L154" s="123"/>
    </row>
    <row r="155" spans="1:12" x14ac:dyDescent="0.3">
      <c r="A155" s="121" t="s">
        <v>573</v>
      </c>
      <c r="B155" s="22" t="s">
        <v>341</v>
      </c>
      <c r="C155" s="23"/>
      <c r="D155" s="23"/>
      <c r="E155" s="122" t="s">
        <v>574</v>
      </c>
      <c r="F155" s="63"/>
      <c r="G155" s="63"/>
      <c r="H155" s="52">
        <v>153441.56</v>
      </c>
      <c r="I155" s="52">
        <v>168261.99</v>
      </c>
      <c r="J155" s="52">
        <v>0</v>
      </c>
      <c r="K155" s="52">
        <v>321703.55</v>
      </c>
      <c r="L155" s="123"/>
    </row>
    <row r="156" spans="1:12" x14ac:dyDescent="0.3">
      <c r="A156" s="121" t="s">
        <v>575</v>
      </c>
      <c r="B156" s="22" t="s">
        <v>341</v>
      </c>
      <c r="C156" s="23"/>
      <c r="D156" s="23"/>
      <c r="E156" s="23"/>
      <c r="F156" s="122" t="s">
        <v>576</v>
      </c>
      <c r="G156" s="63"/>
      <c r="H156" s="52">
        <v>0</v>
      </c>
      <c r="I156" s="52">
        <v>86236.62</v>
      </c>
      <c r="J156" s="52">
        <v>0</v>
      </c>
      <c r="K156" s="52">
        <v>86236.62</v>
      </c>
      <c r="L156" s="131">
        <f>I156-J156</f>
        <v>86236.62</v>
      </c>
    </row>
    <row r="157" spans="1:12" x14ac:dyDescent="0.3">
      <c r="A157" s="124" t="s">
        <v>577</v>
      </c>
      <c r="B157" s="22" t="s">
        <v>341</v>
      </c>
      <c r="C157" s="23"/>
      <c r="D157" s="23"/>
      <c r="E157" s="23"/>
      <c r="F157" s="23"/>
      <c r="G157" s="125" t="s">
        <v>578</v>
      </c>
      <c r="H157" s="54">
        <v>0</v>
      </c>
      <c r="I157" s="54">
        <v>17151.349999999999</v>
      </c>
      <c r="J157" s="54">
        <v>0</v>
      </c>
      <c r="K157" s="54">
        <v>17151.349999999999</v>
      </c>
      <c r="L157" s="126"/>
    </row>
    <row r="158" spans="1:12" x14ac:dyDescent="0.3">
      <c r="A158" s="124" t="s">
        <v>579</v>
      </c>
      <c r="B158" s="22" t="s">
        <v>341</v>
      </c>
      <c r="C158" s="23"/>
      <c r="D158" s="23"/>
      <c r="E158" s="23"/>
      <c r="F158" s="23"/>
      <c r="G158" s="125" t="s">
        <v>580</v>
      </c>
      <c r="H158" s="54">
        <v>0</v>
      </c>
      <c r="I158" s="54">
        <v>39690.699999999997</v>
      </c>
      <c r="J158" s="54">
        <v>0</v>
      </c>
      <c r="K158" s="54">
        <v>39690.699999999997</v>
      </c>
      <c r="L158" s="126"/>
    </row>
    <row r="159" spans="1:12" x14ac:dyDescent="0.3">
      <c r="A159" s="124" t="s">
        <v>581</v>
      </c>
      <c r="B159" s="22" t="s">
        <v>341</v>
      </c>
      <c r="C159" s="23"/>
      <c r="D159" s="23"/>
      <c r="E159" s="23"/>
      <c r="F159" s="23"/>
      <c r="G159" s="125" t="s">
        <v>582</v>
      </c>
      <c r="H159" s="54">
        <v>0</v>
      </c>
      <c r="I159" s="54">
        <v>21509.97</v>
      </c>
      <c r="J159" s="54">
        <v>0</v>
      </c>
      <c r="K159" s="54">
        <v>21509.97</v>
      </c>
      <c r="L159" s="126"/>
    </row>
    <row r="160" spans="1:12" x14ac:dyDescent="0.3">
      <c r="A160" s="124" t="s">
        <v>583</v>
      </c>
      <c r="B160" s="22" t="s">
        <v>341</v>
      </c>
      <c r="C160" s="23"/>
      <c r="D160" s="23"/>
      <c r="E160" s="23"/>
      <c r="F160" s="23"/>
      <c r="G160" s="125" t="s">
        <v>584</v>
      </c>
      <c r="H160" s="54">
        <v>0</v>
      </c>
      <c r="I160" s="54">
        <v>5207.74</v>
      </c>
      <c r="J160" s="54">
        <v>0</v>
      </c>
      <c r="K160" s="54">
        <v>5207.74</v>
      </c>
      <c r="L160" s="126"/>
    </row>
    <row r="161" spans="1:12" x14ac:dyDescent="0.3">
      <c r="A161" s="124" t="s">
        <v>585</v>
      </c>
      <c r="B161" s="22" t="s">
        <v>341</v>
      </c>
      <c r="C161" s="23"/>
      <c r="D161" s="23"/>
      <c r="E161" s="23"/>
      <c r="F161" s="23"/>
      <c r="G161" s="125" t="s">
        <v>586</v>
      </c>
      <c r="H161" s="54">
        <v>0</v>
      </c>
      <c r="I161" s="54">
        <v>1575.38</v>
      </c>
      <c r="J161" s="54">
        <v>0</v>
      </c>
      <c r="K161" s="54">
        <v>1575.38</v>
      </c>
      <c r="L161" s="126"/>
    </row>
    <row r="162" spans="1:12" x14ac:dyDescent="0.3">
      <c r="A162" s="124" t="s">
        <v>587</v>
      </c>
      <c r="B162" s="22" t="s">
        <v>341</v>
      </c>
      <c r="C162" s="23"/>
      <c r="D162" s="23"/>
      <c r="E162" s="23"/>
      <c r="F162" s="23"/>
      <c r="G162" s="125" t="s">
        <v>588</v>
      </c>
      <c r="H162" s="54">
        <v>0</v>
      </c>
      <c r="I162" s="54">
        <v>281.62</v>
      </c>
      <c r="J162" s="54">
        <v>0</v>
      </c>
      <c r="K162" s="54">
        <v>281.62</v>
      </c>
      <c r="L162" s="126"/>
    </row>
    <row r="163" spans="1:12" x14ac:dyDescent="0.3">
      <c r="A163" s="124" t="s">
        <v>589</v>
      </c>
      <c r="B163" s="22" t="s">
        <v>341</v>
      </c>
      <c r="C163" s="23"/>
      <c r="D163" s="23"/>
      <c r="E163" s="23"/>
      <c r="F163" s="23"/>
      <c r="G163" s="125" t="s">
        <v>590</v>
      </c>
      <c r="H163" s="54">
        <v>0</v>
      </c>
      <c r="I163" s="54">
        <v>7.26</v>
      </c>
      <c r="J163" s="54">
        <v>0</v>
      </c>
      <c r="K163" s="54">
        <v>7.26</v>
      </c>
      <c r="L163" s="126"/>
    </row>
    <row r="164" spans="1:12" x14ac:dyDescent="0.3">
      <c r="A164" s="124" t="s">
        <v>591</v>
      </c>
      <c r="B164" s="22" t="s">
        <v>341</v>
      </c>
      <c r="C164" s="23"/>
      <c r="D164" s="23"/>
      <c r="E164" s="23"/>
      <c r="F164" s="23"/>
      <c r="G164" s="125" t="s">
        <v>592</v>
      </c>
      <c r="H164" s="54">
        <v>0</v>
      </c>
      <c r="I164" s="54">
        <v>579.70000000000005</v>
      </c>
      <c r="J164" s="54">
        <v>0</v>
      </c>
      <c r="K164" s="54">
        <v>579.70000000000005</v>
      </c>
      <c r="L164" s="126"/>
    </row>
    <row r="165" spans="1:12" x14ac:dyDescent="0.3">
      <c r="A165" s="124" t="s">
        <v>593</v>
      </c>
      <c r="B165" s="22" t="s">
        <v>341</v>
      </c>
      <c r="C165" s="23"/>
      <c r="D165" s="23"/>
      <c r="E165" s="23"/>
      <c r="F165" s="23"/>
      <c r="G165" s="125" t="s">
        <v>594</v>
      </c>
      <c r="H165" s="54">
        <v>0</v>
      </c>
      <c r="I165" s="54">
        <v>232.9</v>
      </c>
      <c r="J165" s="54">
        <v>0</v>
      </c>
      <c r="K165" s="54">
        <v>232.9</v>
      </c>
      <c r="L165" s="126"/>
    </row>
    <row r="166" spans="1:12" x14ac:dyDescent="0.3">
      <c r="A166" s="127" t="s">
        <v>341</v>
      </c>
      <c r="B166" s="22" t="s">
        <v>341</v>
      </c>
      <c r="C166" s="23"/>
      <c r="D166" s="23"/>
      <c r="E166" s="23"/>
      <c r="F166" s="23"/>
      <c r="G166" s="128" t="s">
        <v>341</v>
      </c>
      <c r="H166" s="53"/>
      <c r="I166" s="53"/>
      <c r="J166" s="53"/>
      <c r="K166" s="53"/>
      <c r="L166" s="129"/>
    </row>
    <row r="167" spans="1:12" x14ac:dyDescent="0.3">
      <c r="A167" s="121" t="s">
        <v>595</v>
      </c>
      <c r="B167" s="22" t="s">
        <v>341</v>
      </c>
      <c r="C167" s="23"/>
      <c r="D167" s="23"/>
      <c r="E167" s="23"/>
      <c r="F167" s="122" t="s">
        <v>596</v>
      </c>
      <c r="G167" s="63"/>
      <c r="H167" s="52">
        <v>153441.56</v>
      </c>
      <c r="I167" s="52">
        <v>82025.37</v>
      </c>
      <c r="J167" s="52">
        <v>0</v>
      </c>
      <c r="K167" s="52">
        <v>235466.93</v>
      </c>
      <c r="L167" s="131">
        <f>I167-J167</f>
        <v>82025.37</v>
      </c>
    </row>
    <row r="168" spans="1:12" x14ac:dyDescent="0.3">
      <c r="A168" s="124" t="s">
        <v>597</v>
      </c>
      <c r="B168" s="22" t="s">
        <v>341</v>
      </c>
      <c r="C168" s="23"/>
      <c r="D168" s="23"/>
      <c r="E168" s="23"/>
      <c r="F168" s="23"/>
      <c r="G168" s="125" t="s">
        <v>578</v>
      </c>
      <c r="H168" s="54">
        <v>117057.08</v>
      </c>
      <c r="I168" s="54">
        <v>19368.57</v>
      </c>
      <c r="J168" s="54">
        <v>0</v>
      </c>
      <c r="K168" s="54">
        <v>136425.65</v>
      </c>
      <c r="L168" s="126"/>
    </row>
    <row r="169" spans="1:12" x14ac:dyDescent="0.3">
      <c r="A169" s="124" t="s">
        <v>598</v>
      </c>
      <c r="B169" s="22" t="s">
        <v>341</v>
      </c>
      <c r="C169" s="23"/>
      <c r="D169" s="23"/>
      <c r="E169" s="23"/>
      <c r="F169" s="23"/>
      <c r="G169" s="125" t="s">
        <v>580</v>
      </c>
      <c r="H169" s="54">
        <v>0</v>
      </c>
      <c r="I169" s="54">
        <v>27107.27</v>
      </c>
      <c r="J169" s="54">
        <v>0</v>
      </c>
      <c r="K169" s="54">
        <v>27107.27</v>
      </c>
      <c r="L169" s="126"/>
    </row>
    <row r="170" spans="1:12" x14ac:dyDescent="0.3">
      <c r="A170" s="124" t="s">
        <v>599</v>
      </c>
      <c r="B170" s="22" t="s">
        <v>341</v>
      </c>
      <c r="C170" s="23"/>
      <c r="D170" s="23"/>
      <c r="E170" s="23"/>
      <c r="F170" s="23"/>
      <c r="G170" s="125" t="s">
        <v>582</v>
      </c>
      <c r="H170" s="54">
        <v>0</v>
      </c>
      <c r="I170" s="54">
        <v>16942.05</v>
      </c>
      <c r="J170" s="54">
        <v>0</v>
      </c>
      <c r="K170" s="54">
        <v>16942.05</v>
      </c>
      <c r="L170" s="126"/>
    </row>
    <row r="171" spans="1:12" x14ac:dyDescent="0.3">
      <c r="A171" s="124" t="s">
        <v>600</v>
      </c>
      <c r="B171" s="22" t="s">
        <v>341</v>
      </c>
      <c r="C171" s="23"/>
      <c r="D171" s="23"/>
      <c r="E171" s="23"/>
      <c r="F171" s="23"/>
      <c r="G171" s="125" t="s">
        <v>584</v>
      </c>
      <c r="H171" s="54">
        <v>23411.42</v>
      </c>
      <c r="I171" s="54">
        <v>12683.59</v>
      </c>
      <c r="J171" s="54">
        <v>0</v>
      </c>
      <c r="K171" s="54">
        <v>36095.01</v>
      </c>
      <c r="L171" s="126"/>
    </row>
    <row r="172" spans="1:12" x14ac:dyDescent="0.3">
      <c r="A172" s="124" t="s">
        <v>601</v>
      </c>
      <c r="B172" s="22" t="s">
        <v>341</v>
      </c>
      <c r="C172" s="23"/>
      <c r="D172" s="23"/>
      <c r="E172" s="23"/>
      <c r="F172" s="23"/>
      <c r="G172" s="125" t="s">
        <v>586</v>
      </c>
      <c r="H172" s="54">
        <v>9364.5400000000009</v>
      </c>
      <c r="I172" s="54">
        <v>5073.43</v>
      </c>
      <c r="J172" s="54">
        <v>0</v>
      </c>
      <c r="K172" s="54">
        <v>14437.97</v>
      </c>
      <c r="L172" s="126"/>
    </row>
    <row r="173" spans="1:12" x14ac:dyDescent="0.3">
      <c r="A173" s="124" t="s">
        <v>602</v>
      </c>
      <c r="B173" s="22" t="s">
        <v>341</v>
      </c>
      <c r="C173" s="23"/>
      <c r="D173" s="23"/>
      <c r="E173" s="23"/>
      <c r="F173" s="23"/>
      <c r="G173" s="125" t="s">
        <v>590</v>
      </c>
      <c r="H173" s="54">
        <v>43.62</v>
      </c>
      <c r="I173" s="54">
        <v>7.26</v>
      </c>
      <c r="J173" s="54">
        <v>0</v>
      </c>
      <c r="K173" s="54">
        <v>50.88</v>
      </c>
      <c r="L173" s="126"/>
    </row>
    <row r="174" spans="1:12" x14ac:dyDescent="0.3">
      <c r="A174" s="124" t="s">
        <v>603</v>
      </c>
      <c r="B174" s="22" t="s">
        <v>341</v>
      </c>
      <c r="C174" s="23"/>
      <c r="D174" s="23"/>
      <c r="E174" s="23"/>
      <c r="F174" s="23"/>
      <c r="G174" s="125" t="s">
        <v>592</v>
      </c>
      <c r="H174" s="54">
        <v>3564.9</v>
      </c>
      <c r="I174" s="54">
        <v>843.2</v>
      </c>
      <c r="J174" s="54">
        <v>0</v>
      </c>
      <c r="K174" s="54">
        <v>4408.1000000000004</v>
      </c>
      <c r="L174" s="126"/>
    </row>
    <row r="175" spans="1:12" x14ac:dyDescent="0.3">
      <c r="A175" s="127" t="s">
        <v>341</v>
      </c>
      <c r="B175" s="22" t="s">
        <v>341</v>
      </c>
      <c r="C175" s="23"/>
      <c r="D175" s="23"/>
      <c r="E175" s="23"/>
      <c r="F175" s="23"/>
      <c r="G175" s="128" t="s">
        <v>341</v>
      </c>
      <c r="H175" s="53"/>
      <c r="I175" s="53"/>
      <c r="J175" s="53"/>
      <c r="K175" s="53"/>
      <c r="L175" s="129"/>
    </row>
    <row r="176" spans="1:12" x14ac:dyDescent="0.3">
      <c r="A176" s="121" t="s">
        <v>604</v>
      </c>
      <c r="B176" s="22" t="s">
        <v>341</v>
      </c>
      <c r="C176" s="23"/>
      <c r="D176" s="23"/>
      <c r="E176" s="122" t="s">
        <v>605</v>
      </c>
      <c r="F176" s="63"/>
      <c r="G176" s="63"/>
      <c r="H176" s="52">
        <v>14647522.17</v>
      </c>
      <c r="I176" s="52">
        <v>4282104.5</v>
      </c>
      <c r="J176" s="52">
        <v>2493020.65</v>
      </c>
      <c r="K176" s="52">
        <v>16436606.02</v>
      </c>
      <c r="L176" s="131"/>
    </row>
    <row r="177" spans="1:12" x14ac:dyDescent="0.3">
      <c r="A177" s="121" t="s">
        <v>606</v>
      </c>
      <c r="B177" s="22" t="s">
        <v>341</v>
      </c>
      <c r="C177" s="23"/>
      <c r="D177" s="23"/>
      <c r="E177" s="23"/>
      <c r="F177" s="122" t="s">
        <v>576</v>
      </c>
      <c r="G177" s="63"/>
      <c r="H177" s="52">
        <v>2179897.85</v>
      </c>
      <c r="I177" s="52">
        <v>613479.49</v>
      </c>
      <c r="J177" s="52">
        <v>425573.59</v>
      </c>
      <c r="K177" s="52">
        <v>2367803.75</v>
      </c>
      <c r="L177" s="131">
        <f>I177-J177</f>
        <v>187905.89999999997</v>
      </c>
    </row>
    <row r="178" spans="1:12" x14ac:dyDescent="0.3">
      <c r="A178" s="124" t="s">
        <v>607</v>
      </c>
      <c r="B178" s="22" t="s">
        <v>341</v>
      </c>
      <c r="C178" s="23"/>
      <c r="D178" s="23"/>
      <c r="E178" s="23"/>
      <c r="F178" s="23"/>
      <c r="G178" s="125" t="s">
        <v>578</v>
      </c>
      <c r="H178" s="54">
        <v>1082529.82</v>
      </c>
      <c r="I178" s="54">
        <v>118527.92</v>
      </c>
      <c r="J178" s="54">
        <v>0</v>
      </c>
      <c r="K178" s="54">
        <v>1201057.74</v>
      </c>
      <c r="L178" s="126"/>
    </row>
    <row r="179" spans="1:12" x14ac:dyDescent="0.3">
      <c r="A179" s="124" t="s">
        <v>608</v>
      </c>
      <c r="B179" s="22" t="s">
        <v>341</v>
      </c>
      <c r="C179" s="23"/>
      <c r="D179" s="23"/>
      <c r="E179" s="23"/>
      <c r="F179" s="23"/>
      <c r="G179" s="125" t="s">
        <v>580</v>
      </c>
      <c r="H179" s="54">
        <v>178206.58</v>
      </c>
      <c r="I179" s="54">
        <v>271130.28000000003</v>
      </c>
      <c r="J179" s="54">
        <v>277633.52</v>
      </c>
      <c r="K179" s="54">
        <v>171703.34</v>
      </c>
      <c r="L179" s="126"/>
    </row>
    <row r="180" spans="1:12" x14ac:dyDescent="0.3">
      <c r="A180" s="124" t="s">
        <v>609</v>
      </c>
      <c r="B180" s="22" t="s">
        <v>341</v>
      </c>
      <c r="C180" s="23"/>
      <c r="D180" s="23"/>
      <c r="E180" s="23"/>
      <c r="F180" s="23"/>
      <c r="G180" s="125" t="s">
        <v>582</v>
      </c>
      <c r="H180" s="54">
        <v>141491.6</v>
      </c>
      <c r="I180" s="54">
        <v>132459.69</v>
      </c>
      <c r="J180" s="54">
        <v>140537.9</v>
      </c>
      <c r="K180" s="54">
        <v>133413.39000000001</v>
      </c>
      <c r="L180" s="126"/>
    </row>
    <row r="181" spans="1:12" x14ac:dyDescent="0.3">
      <c r="A181" s="124" t="s">
        <v>610</v>
      </c>
      <c r="B181" s="22" t="s">
        <v>341</v>
      </c>
      <c r="C181" s="23"/>
      <c r="D181" s="23"/>
      <c r="E181" s="23"/>
      <c r="F181" s="23"/>
      <c r="G181" s="125" t="s">
        <v>611</v>
      </c>
      <c r="H181" s="54">
        <v>2288.89</v>
      </c>
      <c r="I181" s="54">
        <v>0</v>
      </c>
      <c r="J181" s="54">
        <v>0</v>
      </c>
      <c r="K181" s="54">
        <v>2288.89</v>
      </c>
      <c r="L181" s="126"/>
    </row>
    <row r="182" spans="1:12" x14ac:dyDescent="0.3">
      <c r="A182" s="124" t="s">
        <v>612</v>
      </c>
      <c r="B182" s="22" t="s">
        <v>341</v>
      </c>
      <c r="C182" s="23"/>
      <c r="D182" s="23"/>
      <c r="E182" s="23"/>
      <c r="F182" s="23"/>
      <c r="G182" s="125" t="s">
        <v>584</v>
      </c>
      <c r="H182" s="54">
        <v>327644.46999999997</v>
      </c>
      <c r="I182" s="54">
        <v>32557.24</v>
      </c>
      <c r="J182" s="54">
        <v>0</v>
      </c>
      <c r="K182" s="54">
        <v>360201.71</v>
      </c>
      <c r="L182" s="126"/>
    </row>
    <row r="183" spans="1:12" x14ac:dyDescent="0.3">
      <c r="A183" s="124" t="s">
        <v>613</v>
      </c>
      <c r="B183" s="22" t="s">
        <v>341</v>
      </c>
      <c r="C183" s="23"/>
      <c r="D183" s="23"/>
      <c r="E183" s="23"/>
      <c r="F183" s="23"/>
      <c r="G183" s="125" t="s">
        <v>586</v>
      </c>
      <c r="H183" s="54">
        <v>99031.84</v>
      </c>
      <c r="I183" s="54">
        <v>9575.09</v>
      </c>
      <c r="J183" s="54">
        <v>0</v>
      </c>
      <c r="K183" s="54">
        <v>108606.93</v>
      </c>
      <c r="L183" s="126"/>
    </row>
    <row r="184" spans="1:12" x14ac:dyDescent="0.3">
      <c r="A184" s="124" t="s">
        <v>614</v>
      </c>
      <c r="B184" s="22" t="s">
        <v>341</v>
      </c>
      <c r="C184" s="23"/>
      <c r="D184" s="23"/>
      <c r="E184" s="23"/>
      <c r="F184" s="23"/>
      <c r="G184" s="125" t="s">
        <v>588</v>
      </c>
      <c r="H184" s="54">
        <v>12346.66</v>
      </c>
      <c r="I184" s="54">
        <v>1213.07</v>
      </c>
      <c r="J184" s="54">
        <v>0</v>
      </c>
      <c r="K184" s="54">
        <v>13559.73</v>
      </c>
      <c r="L184" s="126"/>
    </row>
    <row r="185" spans="1:12" x14ac:dyDescent="0.3">
      <c r="A185" s="124" t="s">
        <v>615</v>
      </c>
      <c r="B185" s="22" t="s">
        <v>341</v>
      </c>
      <c r="C185" s="23"/>
      <c r="D185" s="23"/>
      <c r="E185" s="23"/>
      <c r="F185" s="23"/>
      <c r="G185" s="125" t="s">
        <v>616</v>
      </c>
      <c r="H185" s="54">
        <v>138545.26999999999</v>
      </c>
      <c r="I185" s="54">
        <v>20834.21</v>
      </c>
      <c r="J185" s="54">
        <v>6207.07</v>
      </c>
      <c r="K185" s="54">
        <v>153172.41</v>
      </c>
      <c r="L185" s="126"/>
    </row>
    <row r="186" spans="1:12" x14ac:dyDescent="0.3">
      <c r="A186" s="124" t="s">
        <v>617</v>
      </c>
      <c r="B186" s="22" t="s">
        <v>341</v>
      </c>
      <c r="C186" s="23"/>
      <c r="D186" s="23"/>
      <c r="E186" s="23"/>
      <c r="F186" s="23"/>
      <c r="G186" s="125" t="s">
        <v>590</v>
      </c>
      <c r="H186" s="54">
        <v>2440.4899999999998</v>
      </c>
      <c r="I186" s="54">
        <v>264.73</v>
      </c>
      <c r="J186" s="54">
        <v>0</v>
      </c>
      <c r="K186" s="54">
        <v>2705.22</v>
      </c>
      <c r="L186" s="126"/>
    </row>
    <row r="187" spans="1:12" x14ac:dyDescent="0.3">
      <c r="A187" s="124" t="s">
        <v>618</v>
      </c>
      <c r="B187" s="22" t="s">
        <v>341</v>
      </c>
      <c r="C187" s="23"/>
      <c r="D187" s="23"/>
      <c r="E187" s="23"/>
      <c r="F187" s="23"/>
      <c r="G187" s="125" t="s">
        <v>592</v>
      </c>
      <c r="H187" s="54">
        <v>169829</v>
      </c>
      <c r="I187" s="54">
        <v>19623</v>
      </c>
      <c r="J187" s="54">
        <v>0</v>
      </c>
      <c r="K187" s="54">
        <v>189452</v>
      </c>
      <c r="L187" s="126"/>
    </row>
    <row r="188" spans="1:12" x14ac:dyDescent="0.3">
      <c r="A188" s="124" t="s">
        <v>619</v>
      </c>
      <c r="B188" s="22" t="s">
        <v>341</v>
      </c>
      <c r="C188" s="23"/>
      <c r="D188" s="23"/>
      <c r="E188" s="23"/>
      <c r="F188" s="23"/>
      <c r="G188" s="125" t="s">
        <v>620</v>
      </c>
      <c r="H188" s="54">
        <v>14508.99</v>
      </c>
      <c r="I188" s="54">
        <v>6746.26</v>
      </c>
      <c r="J188" s="54">
        <v>1195.0999999999999</v>
      </c>
      <c r="K188" s="54">
        <v>20060.150000000001</v>
      </c>
      <c r="L188" s="126"/>
    </row>
    <row r="189" spans="1:12" x14ac:dyDescent="0.3">
      <c r="A189" s="124" t="s">
        <v>621</v>
      </c>
      <c r="B189" s="22" t="s">
        <v>341</v>
      </c>
      <c r="C189" s="23"/>
      <c r="D189" s="23"/>
      <c r="E189" s="23"/>
      <c r="F189" s="23"/>
      <c r="G189" s="125" t="s">
        <v>594</v>
      </c>
      <c r="H189" s="54">
        <v>9500</v>
      </c>
      <c r="I189" s="54">
        <v>548</v>
      </c>
      <c r="J189" s="54">
        <v>0</v>
      </c>
      <c r="K189" s="54">
        <v>10048</v>
      </c>
      <c r="L189" s="126"/>
    </row>
    <row r="190" spans="1:12" x14ac:dyDescent="0.3">
      <c r="A190" s="124" t="s">
        <v>622</v>
      </c>
      <c r="B190" s="22" t="s">
        <v>341</v>
      </c>
      <c r="C190" s="23"/>
      <c r="D190" s="23"/>
      <c r="E190" s="23"/>
      <c r="F190" s="23"/>
      <c r="G190" s="125" t="s">
        <v>623</v>
      </c>
      <c r="H190" s="54">
        <v>1534.24</v>
      </c>
      <c r="I190" s="54">
        <v>0</v>
      </c>
      <c r="J190" s="54">
        <v>0</v>
      </c>
      <c r="K190" s="54">
        <v>1534.24</v>
      </c>
      <c r="L190" s="126"/>
    </row>
    <row r="191" spans="1:12" x14ac:dyDescent="0.3">
      <c r="A191" s="127" t="s">
        <v>341</v>
      </c>
      <c r="B191" s="22" t="s">
        <v>341</v>
      </c>
      <c r="C191" s="23"/>
      <c r="D191" s="23"/>
      <c r="E191" s="23"/>
      <c r="F191" s="23"/>
      <c r="G191" s="128" t="s">
        <v>341</v>
      </c>
      <c r="H191" s="53"/>
      <c r="I191" s="53"/>
      <c r="J191" s="53"/>
      <c r="K191" s="53"/>
      <c r="L191" s="129"/>
    </row>
    <row r="192" spans="1:12" x14ac:dyDescent="0.3">
      <c r="A192" s="121" t="s">
        <v>624</v>
      </c>
      <c r="B192" s="22" t="s">
        <v>341</v>
      </c>
      <c r="C192" s="23"/>
      <c r="D192" s="23"/>
      <c r="E192" s="23"/>
      <c r="F192" s="122" t="s">
        <v>596</v>
      </c>
      <c r="G192" s="63"/>
      <c r="H192" s="52">
        <v>12467624.32</v>
      </c>
      <c r="I192" s="52">
        <v>3668625.01</v>
      </c>
      <c r="J192" s="52">
        <v>2067447.06</v>
      </c>
      <c r="K192" s="52">
        <v>14068802.27</v>
      </c>
      <c r="L192" s="131">
        <f>I192-J192</f>
        <v>1601177.9499999997</v>
      </c>
    </row>
    <row r="193" spans="1:12" x14ac:dyDescent="0.3">
      <c r="A193" s="124" t="s">
        <v>625</v>
      </c>
      <c r="B193" s="22" t="s">
        <v>341</v>
      </c>
      <c r="C193" s="23"/>
      <c r="D193" s="23"/>
      <c r="E193" s="23"/>
      <c r="F193" s="23"/>
      <c r="G193" s="125" t="s">
        <v>578</v>
      </c>
      <c r="H193" s="54">
        <v>5901397.6500000004</v>
      </c>
      <c r="I193" s="54">
        <v>780152.92</v>
      </c>
      <c r="J193" s="54">
        <v>6868.81</v>
      </c>
      <c r="K193" s="54">
        <v>6674681.7599999998</v>
      </c>
      <c r="L193" s="126"/>
    </row>
    <row r="194" spans="1:12" x14ac:dyDescent="0.3">
      <c r="A194" s="124" t="s">
        <v>626</v>
      </c>
      <c r="B194" s="22" t="s">
        <v>341</v>
      </c>
      <c r="C194" s="23"/>
      <c r="D194" s="23"/>
      <c r="E194" s="23"/>
      <c r="F194" s="23"/>
      <c r="G194" s="125" t="s">
        <v>580</v>
      </c>
      <c r="H194" s="54">
        <v>919805.07</v>
      </c>
      <c r="I194" s="54">
        <v>1420322.76</v>
      </c>
      <c r="J194" s="54">
        <v>1283886.8799999999</v>
      </c>
      <c r="K194" s="54">
        <v>1056240.95</v>
      </c>
      <c r="L194" s="126"/>
    </row>
    <row r="195" spans="1:12" x14ac:dyDescent="0.3">
      <c r="A195" s="124" t="s">
        <v>627</v>
      </c>
      <c r="B195" s="22" t="s">
        <v>341</v>
      </c>
      <c r="C195" s="23"/>
      <c r="D195" s="23"/>
      <c r="E195" s="23"/>
      <c r="F195" s="23"/>
      <c r="G195" s="125" t="s">
        <v>582</v>
      </c>
      <c r="H195" s="54">
        <v>745403.18</v>
      </c>
      <c r="I195" s="54">
        <v>822000.78</v>
      </c>
      <c r="J195" s="54">
        <v>726229.5</v>
      </c>
      <c r="K195" s="54">
        <v>841174.46</v>
      </c>
      <c r="L195" s="126"/>
    </row>
    <row r="196" spans="1:12" x14ac:dyDescent="0.3">
      <c r="A196" s="124" t="s">
        <v>628</v>
      </c>
      <c r="B196" s="22" t="s">
        <v>341</v>
      </c>
      <c r="C196" s="23"/>
      <c r="D196" s="23"/>
      <c r="E196" s="23"/>
      <c r="F196" s="23"/>
      <c r="G196" s="125" t="s">
        <v>611</v>
      </c>
      <c r="H196" s="54">
        <v>92048.74</v>
      </c>
      <c r="I196" s="54">
        <v>0</v>
      </c>
      <c r="J196" s="54">
        <v>4051.24</v>
      </c>
      <c r="K196" s="54">
        <v>87997.5</v>
      </c>
      <c r="L196" s="126"/>
    </row>
    <row r="197" spans="1:12" x14ac:dyDescent="0.3">
      <c r="A197" s="124" t="s">
        <v>629</v>
      </c>
      <c r="B197" s="22" t="s">
        <v>341</v>
      </c>
      <c r="C197" s="23"/>
      <c r="D197" s="23"/>
      <c r="E197" s="23"/>
      <c r="F197" s="23"/>
      <c r="G197" s="125" t="s">
        <v>623</v>
      </c>
      <c r="H197" s="54">
        <v>3391.86</v>
      </c>
      <c r="I197" s="54">
        <v>0</v>
      </c>
      <c r="J197" s="54">
        <v>0</v>
      </c>
      <c r="K197" s="54">
        <v>3391.86</v>
      </c>
      <c r="L197" s="126"/>
    </row>
    <row r="198" spans="1:12" x14ac:dyDescent="0.3">
      <c r="A198" s="124" t="s">
        <v>630</v>
      </c>
      <c r="B198" s="22" t="s">
        <v>341</v>
      </c>
      <c r="C198" s="23"/>
      <c r="D198" s="23"/>
      <c r="E198" s="23"/>
      <c r="F198" s="23"/>
      <c r="G198" s="125" t="s">
        <v>584</v>
      </c>
      <c r="H198" s="54">
        <v>1809868.64</v>
      </c>
      <c r="I198" s="54">
        <v>210496.02</v>
      </c>
      <c r="J198" s="54">
        <v>0</v>
      </c>
      <c r="K198" s="54">
        <v>2020364.66</v>
      </c>
      <c r="L198" s="126"/>
    </row>
    <row r="199" spans="1:12" x14ac:dyDescent="0.3">
      <c r="A199" s="124" t="s">
        <v>631</v>
      </c>
      <c r="B199" s="22" t="s">
        <v>341</v>
      </c>
      <c r="C199" s="23"/>
      <c r="D199" s="23"/>
      <c r="E199" s="23"/>
      <c r="F199" s="23"/>
      <c r="G199" s="125" t="s">
        <v>586</v>
      </c>
      <c r="H199" s="54">
        <v>671817.8</v>
      </c>
      <c r="I199" s="54">
        <v>60927.93</v>
      </c>
      <c r="J199" s="54">
        <v>0</v>
      </c>
      <c r="K199" s="54">
        <v>732745.73</v>
      </c>
      <c r="L199" s="126"/>
    </row>
    <row r="200" spans="1:12" x14ac:dyDescent="0.3">
      <c r="A200" s="124" t="s">
        <v>632</v>
      </c>
      <c r="B200" s="22" t="s">
        <v>341</v>
      </c>
      <c r="C200" s="23"/>
      <c r="D200" s="23"/>
      <c r="E200" s="23"/>
      <c r="F200" s="23"/>
      <c r="G200" s="125" t="s">
        <v>588</v>
      </c>
      <c r="H200" s="54">
        <v>68408.53</v>
      </c>
      <c r="I200" s="54">
        <v>7699.57</v>
      </c>
      <c r="J200" s="54">
        <v>0</v>
      </c>
      <c r="K200" s="54">
        <v>76108.100000000006</v>
      </c>
      <c r="L200" s="126"/>
    </row>
    <row r="201" spans="1:12" x14ac:dyDescent="0.3">
      <c r="A201" s="124" t="s">
        <v>633</v>
      </c>
      <c r="B201" s="22" t="s">
        <v>341</v>
      </c>
      <c r="C201" s="23"/>
      <c r="D201" s="23"/>
      <c r="E201" s="23"/>
      <c r="F201" s="23"/>
      <c r="G201" s="125" t="s">
        <v>616</v>
      </c>
      <c r="H201" s="54">
        <v>1015822.67</v>
      </c>
      <c r="I201" s="54">
        <v>166796.34</v>
      </c>
      <c r="J201" s="54">
        <v>43612.22</v>
      </c>
      <c r="K201" s="54">
        <v>1139006.79</v>
      </c>
      <c r="L201" s="126"/>
    </row>
    <row r="202" spans="1:12" x14ac:dyDescent="0.3">
      <c r="A202" s="124" t="s">
        <v>634</v>
      </c>
      <c r="B202" s="22" t="s">
        <v>341</v>
      </c>
      <c r="C202" s="23"/>
      <c r="D202" s="23"/>
      <c r="E202" s="23"/>
      <c r="F202" s="23"/>
      <c r="G202" s="125" t="s">
        <v>590</v>
      </c>
      <c r="H202" s="54">
        <v>22216.02</v>
      </c>
      <c r="I202" s="54">
        <v>2679.1</v>
      </c>
      <c r="J202" s="54">
        <v>2.75</v>
      </c>
      <c r="K202" s="54">
        <v>24892.37</v>
      </c>
      <c r="L202" s="126"/>
    </row>
    <row r="203" spans="1:12" x14ac:dyDescent="0.3">
      <c r="A203" s="124" t="s">
        <v>635</v>
      </c>
      <c r="B203" s="22" t="s">
        <v>341</v>
      </c>
      <c r="C203" s="23"/>
      <c r="D203" s="23"/>
      <c r="E203" s="23"/>
      <c r="F203" s="23"/>
      <c r="G203" s="125" t="s">
        <v>592</v>
      </c>
      <c r="H203" s="54">
        <v>1150091.42</v>
      </c>
      <c r="I203" s="54">
        <v>153952</v>
      </c>
      <c r="J203" s="54">
        <v>837</v>
      </c>
      <c r="K203" s="54">
        <v>1303206.42</v>
      </c>
      <c r="L203" s="126"/>
    </row>
    <row r="204" spans="1:12" x14ac:dyDescent="0.3">
      <c r="A204" s="124" t="s">
        <v>636</v>
      </c>
      <c r="B204" s="22" t="s">
        <v>341</v>
      </c>
      <c r="C204" s="23"/>
      <c r="D204" s="23"/>
      <c r="E204" s="23"/>
      <c r="F204" s="23"/>
      <c r="G204" s="125" t="s">
        <v>620</v>
      </c>
      <c r="H204" s="54">
        <v>60014.74</v>
      </c>
      <c r="I204" s="54">
        <v>42775.59</v>
      </c>
      <c r="J204" s="54">
        <v>1958.66</v>
      </c>
      <c r="K204" s="54">
        <v>100831.67</v>
      </c>
      <c r="L204" s="126"/>
    </row>
    <row r="205" spans="1:12" x14ac:dyDescent="0.3">
      <c r="A205" s="124" t="s">
        <v>637</v>
      </c>
      <c r="B205" s="22" t="s">
        <v>341</v>
      </c>
      <c r="C205" s="23"/>
      <c r="D205" s="23"/>
      <c r="E205" s="23"/>
      <c r="F205" s="23"/>
      <c r="G205" s="125" t="s">
        <v>594</v>
      </c>
      <c r="H205" s="54">
        <v>7338</v>
      </c>
      <c r="I205" s="54">
        <v>822</v>
      </c>
      <c r="J205" s="54">
        <v>0</v>
      </c>
      <c r="K205" s="54">
        <v>8160</v>
      </c>
      <c r="L205" s="126"/>
    </row>
    <row r="206" spans="1:12" x14ac:dyDescent="0.3">
      <c r="A206" s="127" t="s">
        <v>341</v>
      </c>
      <c r="B206" s="22" t="s">
        <v>341</v>
      </c>
      <c r="C206" s="23"/>
      <c r="D206" s="23"/>
      <c r="E206" s="23"/>
      <c r="F206" s="23"/>
      <c r="G206" s="128" t="s">
        <v>341</v>
      </c>
      <c r="H206" s="53"/>
      <c r="I206" s="53"/>
      <c r="J206" s="53"/>
      <c r="K206" s="53"/>
      <c r="L206" s="129"/>
    </row>
    <row r="207" spans="1:12" x14ac:dyDescent="0.3">
      <c r="A207" s="121" t="s">
        <v>638</v>
      </c>
      <c r="B207" s="22" t="s">
        <v>341</v>
      </c>
      <c r="C207" s="23"/>
      <c r="D207" s="23"/>
      <c r="E207" s="122" t="s">
        <v>639</v>
      </c>
      <c r="F207" s="63"/>
      <c r="G207" s="63"/>
      <c r="H207" s="52">
        <v>181502.68</v>
      </c>
      <c r="I207" s="52">
        <v>30989.1</v>
      </c>
      <c r="J207" s="52">
        <v>14641.9</v>
      </c>
      <c r="K207" s="52">
        <v>197849.88</v>
      </c>
      <c r="L207" s="131">
        <f>I207-J207</f>
        <v>16347.199999999999</v>
      </c>
    </row>
    <row r="208" spans="1:12" x14ac:dyDescent="0.3">
      <c r="A208" s="121" t="s">
        <v>640</v>
      </c>
      <c r="B208" s="22" t="s">
        <v>341</v>
      </c>
      <c r="C208" s="23"/>
      <c r="D208" s="23"/>
      <c r="E208" s="23"/>
      <c r="F208" s="122" t="s">
        <v>596</v>
      </c>
      <c r="G208" s="63"/>
      <c r="H208" s="52">
        <v>181502.68</v>
      </c>
      <c r="I208" s="52">
        <v>30989.1</v>
      </c>
      <c r="J208" s="52">
        <v>14641.9</v>
      </c>
      <c r="K208" s="52">
        <v>197849.88</v>
      </c>
      <c r="L208" s="123"/>
    </row>
    <row r="209" spans="1:12" x14ac:dyDescent="0.3">
      <c r="A209" s="124" t="s">
        <v>641</v>
      </c>
      <c r="B209" s="22" t="s">
        <v>341</v>
      </c>
      <c r="C209" s="23"/>
      <c r="D209" s="23"/>
      <c r="E209" s="23"/>
      <c r="F209" s="23"/>
      <c r="G209" s="125" t="s">
        <v>578</v>
      </c>
      <c r="H209" s="54">
        <v>71589.440000000002</v>
      </c>
      <c r="I209" s="54">
        <v>5200.28</v>
      </c>
      <c r="J209" s="54">
        <v>0</v>
      </c>
      <c r="K209" s="54">
        <v>76789.72</v>
      </c>
      <c r="L209" s="126"/>
    </row>
    <row r="210" spans="1:12" x14ac:dyDescent="0.3">
      <c r="A210" s="124" t="s">
        <v>642</v>
      </c>
      <c r="B210" s="22" t="s">
        <v>341</v>
      </c>
      <c r="C210" s="23"/>
      <c r="D210" s="23"/>
      <c r="E210" s="23"/>
      <c r="F210" s="23"/>
      <c r="G210" s="125" t="s">
        <v>580</v>
      </c>
      <c r="H210" s="54">
        <v>7033.86</v>
      </c>
      <c r="I210" s="54">
        <v>10786.92</v>
      </c>
      <c r="J210" s="54">
        <v>9281.7999999999993</v>
      </c>
      <c r="K210" s="54">
        <v>8538.98</v>
      </c>
      <c r="L210" s="126"/>
    </row>
    <row r="211" spans="1:12" x14ac:dyDescent="0.3">
      <c r="A211" s="124" t="s">
        <v>643</v>
      </c>
      <c r="B211" s="22" t="s">
        <v>341</v>
      </c>
      <c r="C211" s="23"/>
      <c r="D211" s="23"/>
      <c r="E211" s="23"/>
      <c r="F211" s="23"/>
      <c r="G211" s="125" t="s">
        <v>582</v>
      </c>
      <c r="H211" s="54">
        <v>8772.89</v>
      </c>
      <c r="I211" s="54">
        <v>6020.46</v>
      </c>
      <c r="J211" s="54">
        <v>4891.6499999999996</v>
      </c>
      <c r="K211" s="54">
        <v>9901.7000000000007</v>
      </c>
      <c r="L211" s="126"/>
    </row>
    <row r="212" spans="1:12" x14ac:dyDescent="0.3">
      <c r="A212" s="124" t="s">
        <v>644</v>
      </c>
      <c r="B212" s="22" t="s">
        <v>341</v>
      </c>
      <c r="C212" s="23"/>
      <c r="D212" s="23"/>
      <c r="E212" s="23"/>
      <c r="F212" s="23"/>
      <c r="G212" s="125" t="s">
        <v>611</v>
      </c>
      <c r="H212" s="54">
        <v>11059.43</v>
      </c>
      <c r="I212" s="54">
        <v>0</v>
      </c>
      <c r="J212" s="54">
        <v>0</v>
      </c>
      <c r="K212" s="54">
        <v>11059.43</v>
      </c>
      <c r="L212" s="126"/>
    </row>
    <row r="213" spans="1:12" x14ac:dyDescent="0.3">
      <c r="A213" s="124" t="s">
        <v>646</v>
      </c>
      <c r="B213" s="22" t="s">
        <v>341</v>
      </c>
      <c r="C213" s="23"/>
      <c r="D213" s="23"/>
      <c r="E213" s="23"/>
      <c r="F213" s="23"/>
      <c r="G213" s="125" t="s">
        <v>584</v>
      </c>
      <c r="H213" s="54">
        <v>19688.439999999999</v>
      </c>
      <c r="I213" s="54">
        <v>1468.4</v>
      </c>
      <c r="J213" s="54">
        <v>0</v>
      </c>
      <c r="K213" s="54">
        <v>21156.84</v>
      </c>
      <c r="L213" s="126"/>
    </row>
    <row r="214" spans="1:12" x14ac:dyDescent="0.3">
      <c r="A214" s="124" t="s">
        <v>647</v>
      </c>
      <c r="B214" s="22" t="s">
        <v>341</v>
      </c>
      <c r="C214" s="23"/>
      <c r="D214" s="23"/>
      <c r="E214" s="23"/>
      <c r="F214" s="23"/>
      <c r="G214" s="125" t="s">
        <v>586</v>
      </c>
      <c r="H214" s="54">
        <v>11664.33</v>
      </c>
      <c r="I214" s="54">
        <v>416</v>
      </c>
      <c r="J214" s="54">
        <v>0</v>
      </c>
      <c r="K214" s="54">
        <v>12080.33</v>
      </c>
      <c r="L214" s="126"/>
    </row>
    <row r="215" spans="1:12" x14ac:dyDescent="0.3">
      <c r="A215" s="124" t="s">
        <v>648</v>
      </c>
      <c r="B215" s="22" t="s">
        <v>341</v>
      </c>
      <c r="C215" s="23"/>
      <c r="D215" s="23"/>
      <c r="E215" s="23"/>
      <c r="F215" s="23"/>
      <c r="G215" s="125" t="s">
        <v>588</v>
      </c>
      <c r="H215" s="54">
        <v>714.81</v>
      </c>
      <c r="I215" s="54">
        <v>52</v>
      </c>
      <c r="J215" s="54">
        <v>0</v>
      </c>
      <c r="K215" s="54">
        <v>766.81</v>
      </c>
      <c r="L215" s="126"/>
    </row>
    <row r="216" spans="1:12" x14ac:dyDescent="0.3">
      <c r="A216" s="124" t="s">
        <v>649</v>
      </c>
      <c r="B216" s="22" t="s">
        <v>341</v>
      </c>
      <c r="C216" s="23"/>
      <c r="D216" s="23"/>
      <c r="E216" s="23"/>
      <c r="F216" s="23"/>
      <c r="G216" s="125" t="s">
        <v>616</v>
      </c>
      <c r="H216" s="54">
        <v>16746.669999999998</v>
      </c>
      <c r="I216" s="54">
        <v>2124.36</v>
      </c>
      <c r="J216" s="54">
        <v>468.45</v>
      </c>
      <c r="K216" s="54">
        <v>18402.580000000002</v>
      </c>
      <c r="L216" s="126"/>
    </row>
    <row r="217" spans="1:12" x14ac:dyDescent="0.3">
      <c r="A217" s="124" t="s">
        <v>650</v>
      </c>
      <c r="B217" s="22" t="s">
        <v>341</v>
      </c>
      <c r="C217" s="23"/>
      <c r="D217" s="23"/>
      <c r="E217" s="23"/>
      <c r="F217" s="23"/>
      <c r="G217" s="125" t="s">
        <v>590</v>
      </c>
      <c r="H217" s="54">
        <v>961.76</v>
      </c>
      <c r="I217" s="54">
        <v>102.5</v>
      </c>
      <c r="J217" s="54">
        <v>0</v>
      </c>
      <c r="K217" s="54">
        <v>1064.26</v>
      </c>
      <c r="L217" s="126"/>
    </row>
    <row r="218" spans="1:12" x14ac:dyDescent="0.3">
      <c r="A218" s="124" t="s">
        <v>651</v>
      </c>
      <c r="B218" s="22" t="s">
        <v>341</v>
      </c>
      <c r="C218" s="23"/>
      <c r="D218" s="23"/>
      <c r="E218" s="23"/>
      <c r="F218" s="23"/>
      <c r="G218" s="125" t="s">
        <v>592</v>
      </c>
      <c r="H218" s="54">
        <v>27774.28</v>
      </c>
      <c r="I218" s="54">
        <v>3969.56</v>
      </c>
      <c r="J218" s="54">
        <v>0</v>
      </c>
      <c r="K218" s="54">
        <v>31743.84</v>
      </c>
      <c r="L218" s="126"/>
    </row>
    <row r="219" spans="1:12" x14ac:dyDescent="0.3">
      <c r="A219" s="124" t="s">
        <v>652</v>
      </c>
      <c r="B219" s="22" t="s">
        <v>341</v>
      </c>
      <c r="C219" s="23"/>
      <c r="D219" s="23"/>
      <c r="E219" s="23"/>
      <c r="F219" s="23"/>
      <c r="G219" s="125" t="s">
        <v>620</v>
      </c>
      <c r="H219" s="54">
        <v>5496.77</v>
      </c>
      <c r="I219" s="54">
        <v>848.62</v>
      </c>
      <c r="J219" s="54">
        <v>0</v>
      </c>
      <c r="K219" s="54">
        <v>6345.39</v>
      </c>
      <c r="L219" s="126"/>
    </row>
    <row r="220" spans="1:12" x14ac:dyDescent="0.3">
      <c r="A220" s="127" t="s">
        <v>341</v>
      </c>
      <c r="B220" s="22" t="s">
        <v>341</v>
      </c>
      <c r="C220" s="23"/>
      <c r="D220" s="23"/>
      <c r="E220" s="23"/>
      <c r="F220" s="23"/>
      <c r="G220" s="128" t="s">
        <v>341</v>
      </c>
      <c r="H220" s="53"/>
      <c r="I220" s="53"/>
      <c r="J220" s="53"/>
      <c r="K220" s="53"/>
      <c r="L220" s="129"/>
    </row>
    <row r="221" spans="1:12" x14ac:dyDescent="0.3">
      <c r="A221" s="121" t="s">
        <v>653</v>
      </c>
      <c r="B221" s="22" t="s">
        <v>341</v>
      </c>
      <c r="C221" s="23"/>
      <c r="D221" s="122" t="s">
        <v>654</v>
      </c>
      <c r="E221" s="63"/>
      <c r="F221" s="63"/>
      <c r="G221" s="63"/>
      <c r="H221" s="52">
        <v>2617970.38</v>
      </c>
      <c r="I221" s="52">
        <v>418314.33</v>
      </c>
      <c r="J221" s="52">
        <v>0.04</v>
      </c>
      <c r="K221" s="52">
        <v>3036284.67</v>
      </c>
      <c r="L221" s="131">
        <f>I221-J221</f>
        <v>418314.29000000004</v>
      </c>
    </row>
    <row r="222" spans="1:12" x14ac:dyDescent="0.3">
      <c r="A222" s="121" t="s">
        <v>655</v>
      </c>
      <c r="B222" s="22" t="s">
        <v>341</v>
      </c>
      <c r="C222" s="23"/>
      <c r="D222" s="23"/>
      <c r="E222" s="122" t="s">
        <v>654</v>
      </c>
      <c r="F222" s="63"/>
      <c r="G222" s="63"/>
      <c r="H222" s="52">
        <v>2617970.38</v>
      </c>
      <c r="I222" s="52">
        <v>418314.33</v>
      </c>
      <c r="J222" s="52">
        <v>0.04</v>
      </c>
      <c r="K222" s="52">
        <v>3036284.67</v>
      </c>
      <c r="L222" s="123"/>
    </row>
    <row r="223" spans="1:12" x14ac:dyDescent="0.3">
      <c r="A223" s="121" t="s">
        <v>656</v>
      </c>
      <c r="B223" s="22" t="s">
        <v>341</v>
      </c>
      <c r="C223" s="23"/>
      <c r="D223" s="23"/>
      <c r="E223" s="23"/>
      <c r="F223" s="122" t="s">
        <v>654</v>
      </c>
      <c r="G223" s="63"/>
      <c r="H223" s="52">
        <v>2617970.38</v>
      </c>
      <c r="I223" s="52">
        <v>418314.33</v>
      </c>
      <c r="J223" s="52">
        <v>0.04</v>
      </c>
      <c r="K223" s="52">
        <v>3036284.67</v>
      </c>
      <c r="L223" s="123"/>
    </row>
    <row r="224" spans="1:12" x14ac:dyDescent="0.3">
      <c r="A224" s="124" t="s">
        <v>657</v>
      </c>
      <c r="B224" s="22" t="s">
        <v>341</v>
      </c>
      <c r="C224" s="23"/>
      <c r="D224" s="23"/>
      <c r="E224" s="23"/>
      <c r="F224" s="23"/>
      <c r="G224" s="125" t="s">
        <v>658</v>
      </c>
      <c r="H224" s="54">
        <v>67803.83</v>
      </c>
      <c r="I224" s="54">
        <v>13585.48</v>
      </c>
      <c r="J224" s="54">
        <v>0</v>
      </c>
      <c r="K224" s="54">
        <v>81389.31</v>
      </c>
      <c r="L224" s="131">
        <f t="shared" ref="L224:L232" si="0">I224-J224</f>
        <v>13585.48</v>
      </c>
    </row>
    <row r="225" spans="1:12" x14ac:dyDescent="0.3">
      <c r="A225" s="124" t="s">
        <v>659</v>
      </c>
      <c r="B225" s="22" t="s">
        <v>341</v>
      </c>
      <c r="C225" s="23"/>
      <c r="D225" s="23"/>
      <c r="E225" s="23"/>
      <c r="F225" s="23"/>
      <c r="G225" s="125" t="s">
        <v>660</v>
      </c>
      <c r="H225" s="54">
        <v>33810</v>
      </c>
      <c r="I225" s="54">
        <v>6100.5</v>
      </c>
      <c r="J225" s="54">
        <v>0</v>
      </c>
      <c r="K225" s="54">
        <v>39910.5</v>
      </c>
      <c r="L225" s="131">
        <f t="shared" si="0"/>
        <v>6100.5</v>
      </c>
    </row>
    <row r="226" spans="1:12" x14ac:dyDescent="0.3">
      <c r="A226" s="124" t="s">
        <v>661</v>
      </c>
      <c r="B226" s="22" t="s">
        <v>341</v>
      </c>
      <c r="C226" s="23"/>
      <c r="D226" s="23"/>
      <c r="E226" s="23"/>
      <c r="F226" s="23"/>
      <c r="G226" s="125" t="s">
        <v>662</v>
      </c>
      <c r="H226" s="54">
        <v>49595.06</v>
      </c>
      <c r="I226" s="54">
        <v>26714.87</v>
      </c>
      <c r="J226" s="54">
        <v>0.02</v>
      </c>
      <c r="K226" s="54">
        <v>76309.91</v>
      </c>
      <c r="L226" s="131">
        <f t="shared" si="0"/>
        <v>26714.85</v>
      </c>
    </row>
    <row r="227" spans="1:12" x14ac:dyDescent="0.3">
      <c r="A227" s="124" t="s">
        <v>663</v>
      </c>
      <c r="B227" s="22" t="s">
        <v>341</v>
      </c>
      <c r="C227" s="23"/>
      <c r="D227" s="23"/>
      <c r="E227" s="23"/>
      <c r="F227" s="23"/>
      <c r="G227" s="125" t="s">
        <v>664</v>
      </c>
      <c r="H227" s="54">
        <v>25792.97</v>
      </c>
      <c r="I227" s="54">
        <v>3380.02</v>
      </c>
      <c r="J227" s="54">
        <v>0</v>
      </c>
      <c r="K227" s="54">
        <v>29172.99</v>
      </c>
      <c r="L227" s="131">
        <f t="shared" si="0"/>
        <v>3380.02</v>
      </c>
    </row>
    <row r="228" spans="1:12" x14ac:dyDescent="0.3">
      <c r="A228" s="124" t="s">
        <v>665</v>
      </c>
      <c r="B228" s="22" t="s">
        <v>341</v>
      </c>
      <c r="C228" s="23"/>
      <c r="D228" s="23"/>
      <c r="E228" s="23"/>
      <c r="F228" s="23"/>
      <c r="G228" s="125" t="s">
        <v>666</v>
      </c>
      <c r="H228" s="54">
        <v>825343.41</v>
      </c>
      <c r="I228" s="54">
        <v>144513.32999999999</v>
      </c>
      <c r="J228" s="54">
        <v>0</v>
      </c>
      <c r="K228" s="54">
        <v>969856.74</v>
      </c>
      <c r="L228" s="131">
        <f t="shared" si="0"/>
        <v>144513.32999999999</v>
      </c>
    </row>
    <row r="229" spans="1:12" x14ac:dyDescent="0.3">
      <c r="A229" s="124" t="s">
        <v>667</v>
      </c>
      <c r="B229" s="22" t="s">
        <v>341</v>
      </c>
      <c r="C229" s="23"/>
      <c r="D229" s="23"/>
      <c r="E229" s="23"/>
      <c r="F229" s="23"/>
      <c r="G229" s="125" t="s">
        <v>668</v>
      </c>
      <c r="H229" s="54">
        <v>54549.919999999998</v>
      </c>
      <c r="I229" s="54">
        <v>11118.5</v>
      </c>
      <c r="J229" s="54">
        <v>0</v>
      </c>
      <c r="K229" s="54">
        <v>65668.42</v>
      </c>
      <c r="L229" s="131">
        <f t="shared" si="0"/>
        <v>11118.5</v>
      </c>
    </row>
    <row r="230" spans="1:12" x14ac:dyDescent="0.3">
      <c r="A230" s="124" t="s">
        <v>669</v>
      </c>
      <c r="B230" s="22" t="s">
        <v>341</v>
      </c>
      <c r="C230" s="23"/>
      <c r="D230" s="23"/>
      <c r="E230" s="23"/>
      <c r="F230" s="23"/>
      <c r="G230" s="125" t="s">
        <v>670</v>
      </c>
      <c r="H230" s="54">
        <v>1410667.15</v>
      </c>
      <c r="I230" s="54">
        <v>195001.85</v>
      </c>
      <c r="J230" s="54">
        <v>0</v>
      </c>
      <c r="K230" s="54">
        <v>1605669</v>
      </c>
      <c r="L230" s="131">
        <f t="shared" si="0"/>
        <v>195001.85</v>
      </c>
    </row>
    <row r="231" spans="1:12" x14ac:dyDescent="0.3">
      <c r="A231" s="124" t="s">
        <v>671</v>
      </c>
      <c r="B231" s="22" t="s">
        <v>341</v>
      </c>
      <c r="C231" s="23"/>
      <c r="D231" s="23"/>
      <c r="E231" s="23"/>
      <c r="F231" s="23"/>
      <c r="G231" s="125" t="s">
        <v>672</v>
      </c>
      <c r="H231" s="54">
        <v>31676.5</v>
      </c>
      <c r="I231" s="54">
        <v>4126.5</v>
      </c>
      <c r="J231" s="54">
        <v>0</v>
      </c>
      <c r="K231" s="54">
        <v>35803</v>
      </c>
      <c r="L231" s="131">
        <f t="shared" si="0"/>
        <v>4126.5</v>
      </c>
    </row>
    <row r="232" spans="1:12" x14ac:dyDescent="0.3">
      <c r="A232" s="124" t="s">
        <v>673</v>
      </c>
      <c r="B232" s="22" t="s">
        <v>341</v>
      </c>
      <c r="C232" s="23"/>
      <c r="D232" s="23"/>
      <c r="E232" s="23"/>
      <c r="F232" s="23"/>
      <c r="G232" s="125" t="s">
        <v>674</v>
      </c>
      <c r="H232" s="54">
        <v>118731.54</v>
      </c>
      <c r="I232" s="54">
        <v>13773.28</v>
      </c>
      <c r="J232" s="54">
        <v>0.02</v>
      </c>
      <c r="K232" s="54">
        <v>132504.79999999999</v>
      </c>
      <c r="L232" s="131">
        <f t="shared" si="0"/>
        <v>13773.26</v>
      </c>
    </row>
    <row r="233" spans="1:12" x14ac:dyDescent="0.3">
      <c r="A233" s="127" t="s">
        <v>341</v>
      </c>
      <c r="B233" s="22" t="s">
        <v>341</v>
      </c>
      <c r="C233" s="23"/>
      <c r="D233" s="23"/>
      <c r="E233" s="23"/>
      <c r="F233" s="23"/>
      <c r="G233" s="128" t="s">
        <v>341</v>
      </c>
      <c r="H233" s="53"/>
      <c r="I233" s="53"/>
      <c r="J233" s="53"/>
      <c r="K233" s="53"/>
      <c r="L233" s="129"/>
    </row>
    <row r="234" spans="1:12" x14ac:dyDescent="0.3">
      <c r="A234" s="121" t="s">
        <v>675</v>
      </c>
      <c r="B234" s="21" t="s">
        <v>341</v>
      </c>
      <c r="C234" s="122" t="s">
        <v>676</v>
      </c>
      <c r="D234" s="63"/>
      <c r="E234" s="63"/>
      <c r="F234" s="63"/>
      <c r="G234" s="63"/>
      <c r="H234" s="52">
        <v>908088.91</v>
      </c>
      <c r="I234" s="52">
        <v>139611.42000000001</v>
      </c>
      <c r="J234" s="52">
        <v>0.01</v>
      </c>
      <c r="K234" s="52">
        <v>1047700.32</v>
      </c>
      <c r="L234" s="131">
        <f>I234-J234</f>
        <v>139611.41</v>
      </c>
    </row>
    <row r="235" spans="1:12" x14ac:dyDescent="0.3">
      <c r="A235" s="121" t="s">
        <v>677</v>
      </c>
      <c r="B235" s="22" t="s">
        <v>341</v>
      </c>
      <c r="C235" s="23"/>
      <c r="D235" s="122" t="s">
        <v>676</v>
      </c>
      <c r="E235" s="63"/>
      <c r="F235" s="63"/>
      <c r="G235" s="63"/>
      <c r="H235" s="52">
        <v>908088.91</v>
      </c>
      <c r="I235" s="52">
        <v>139611.42000000001</v>
      </c>
      <c r="J235" s="52">
        <v>0.01</v>
      </c>
      <c r="K235" s="52">
        <v>1047700.32</v>
      </c>
      <c r="L235" s="123"/>
    </row>
    <row r="236" spans="1:12" x14ac:dyDescent="0.3">
      <c r="A236" s="121" t="s">
        <v>678</v>
      </c>
      <c r="B236" s="22" t="s">
        <v>341</v>
      </c>
      <c r="C236" s="23"/>
      <c r="D236" s="23"/>
      <c r="E236" s="122" t="s">
        <v>676</v>
      </c>
      <c r="F236" s="63"/>
      <c r="G236" s="63"/>
      <c r="H236" s="52">
        <v>908088.91</v>
      </c>
      <c r="I236" s="52">
        <v>139611.42000000001</v>
      </c>
      <c r="J236" s="52">
        <v>0.01</v>
      </c>
      <c r="K236" s="52">
        <v>1047700.32</v>
      </c>
      <c r="L236" s="123"/>
    </row>
    <row r="237" spans="1:12" x14ac:dyDescent="0.3">
      <c r="A237" s="121" t="s">
        <v>679</v>
      </c>
      <c r="B237" s="22" t="s">
        <v>341</v>
      </c>
      <c r="C237" s="23"/>
      <c r="D237" s="23"/>
      <c r="E237" s="23"/>
      <c r="F237" s="122" t="s">
        <v>680</v>
      </c>
      <c r="G237" s="63"/>
      <c r="H237" s="52">
        <v>105709.06</v>
      </c>
      <c r="I237" s="52">
        <v>14122.71</v>
      </c>
      <c r="J237" s="52">
        <v>0</v>
      </c>
      <c r="K237" s="52">
        <v>119831.77</v>
      </c>
      <c r="L237" s="131">
        <f>I237-J237</f>
        <v>14122.71</v>
      </c>
    </row>
    <row r="238" spans="1:12" x14ac:dyDescent="0.3">
      <c r="A238" s="124" t="s">
        <v>681</v>
      </c>
      <c r="B238" s="22" t="s">
        <v>341</v>
      </c>
      <c r="C238" s="23"/>
      <c r="D238" s="23"/>
      <c r="E238" s="23"/>
      <c r="F238" s="23"/>
      <c r="G238" s="125" t="s">
        <v>682</v>
      </c>
      <c r="H238" s="54">
        <v>105709.06</v>
      </c>
      <c r="I238" s="54">
        <v>14122.71</v>
      </c>
      <c r="J238" s="54">
        <v>0</v>
      </c>
      <c r="K238" s="54">
        <v>119831.77</v>
      </c>
      <c r="L238" s="126"/>
    </row>
    <row r="239" spans="1:12" x14ac:dyDescent="0.3">
      <c r="A239" s="127" t="s">
        <v>341</v>
      </c>
      <c r="B239" s="22" t="s">
        <v>341</v>
      </c>
      <c r="C239" s="23"/>
      <c r="D239" s="23"/>
      <c r="E239" s="23"/>
      <c r="F239" s="23"/>
      <c r="G239" s="128" t="s">
        <v>341</v>
      </c>
      <c r="H239" s="53"/>
      <c r="I239" s="53"/>
      <c r="J239" s="53"/>
      <c r="K239" s="53"/>
      <c r="L239" s="129"/>
    </row>
    <row r="240" spans="1:12" x14ac:dyDescent="0.3">
      <c r="A240" s="121" t="s">
        <v>683</v>
      </c>
      <c r="B240" s="22" t="s">
        <v>341</v>
      </c>
      <c r="C240" s="23"/>
      <c r="D240" s="23"/>
      <c r="E240" s="23"/>
      <c r="F240" s="122" t="s">
        <v>684</v>
      </c>
      <c r="G240" s="63"/>
      <c r="H240" s="52">
        <v>460169.59</v>
      </c>
      <c r="I240" s="52">
        <v>67688.740000000005</v>
      </c>
      <c r="J240" s="52">
        <v>0</v>
      </c>
      <c r="K240" s="52">
        <v>527858.32999999996</v>
      </c>
      <c r="L240" s="131">
        <f>I240-J240</f>
        <v>67688.740000000005</v>
      </c>
    </row>
    <row r="241" spans="1:12" x14ac:dyDescent="0.3">
      <c r="A241" s="124" t="s">
        <v>685</v>
      </c>
      <c r="B241" s="22" t="s">
        <v>341</v>
      </c>
      <c r="C241" s="23"/>
      <c r="D241" s="23"/>
      <c r="E241" s="23"/>
      <c r="F241" s="23"/>
      <c r="G241" s="125" t="s">
        <v>686</v>
      </c>
      <c r="H241" s="54">
        <v>174900.14</v>
      </c>
      <c r="I241" s="54">
        <v>25093.68</v>
      </c>
      <c r="J241" s="54">
        <v>0</v>
      </c>
      <c r="K241" s="54">
        <v>199993.82</v>
      </c>
      <c r="L241" s="131">
        <f t="shared" ref="L241:L244" si="1">I241-J241</f>
        <v>25093.68</v>
      </c>
    </row>
    <row r="242" spans="1:12" x14ac:dyDescent="0.3">
      <c r="A242" s="124" t="s">
        <v>687</v>
      </c>
      <c r="B242" s="22" t="s">
        <v>341</v>
      </c>
      <c r="C242" s="23"/>
      <c r="D242" s="23"/>
      <c r="E242" s="23"/>
      <c r="F242" s="23"/>
      <c r="G242" s="125" t="s">
        <v>688</v>
      </c>
      <c r="H242" s="54">
        <v>177111</v>
      </c>
      <c r="I242" s="54">
        <v>19750.439999999999</v>
      </c>
      <c r="J242" s="54">
        <v>0</v>
      </c>
      <c r="K242" s="54">
        <v>196861.44</v>
      </c>
      <c r="L242" s="131">
        <f t="shared" si="1"/>
        <v>19750.439999999999</v>
      </c>
    </row>
    <row r="243" spans="1:12" x14ac:dyDescent="0.3">
      <c r="A243" s="124" t="s">
        <v>689</v>
      </c>
      <c r="B243" s="22" t="s">
        <v>341</v>
      </c>
      <c r="C243" s="23"/>
      <c r="D243" s="23"/>
      <c r="E243" s="23"/>
      <c r="F243" s="23"/>
      <c r="G243" s="125" t="s">
        <v>690</v>
      </c>
      <c r="H243" s="54">
        <v>50459.7</v>
      </c>
      <c r="I243" s="54">
        <v>16574.23</v>
      </c>
      <c r="J243" s="54">
        <v>0</v>
      </c>
      <c r="K243" s="54">
        <v>67033.929999999993</v>
      </c>
      <c r="L243" s="131">
        <f t="shared" si="1"/>
        <v>16574.23</v>
      </c>
    </row>
    <row r="244" spans="1:12" x14ac:dyDescent="0.3">
      <c r="A244" s="124" t="s">
        <v>691</v>
      </c>
      <c r="B244" s="22" t="s">
        <v>341</v>
      </c>
      <c r="C244" s="23"/>
      <c r="D244" s="23"/>
      <c r="E244" s="23"/>
      <c r="F244" s="23"/>
      <c r="G244" s="125" t="s">
        <v>692</v>
      </c>
      <c r="H244" s="54">
        <v>57698.75</v>
      </c>
      <c r="I244" s="54">
        <v>6270.39</v>
      </c>
      <c r="J244" s="54">
        <v>0</v>
      </c>
      <c r="K244" s="54">
        <v>63969.14</v>
      </c>
      <c r="L244" s="131">
        <f t="shared" si="1"/>
        <v>6270.39</v>
      </c>
    </row>
    <row r="245" spans="1:12" x14ac:dyDescent="0.3">
      <c r="A245" s="127" t="s">
        <v>341</v>
      </c>
      <c r="B245" s="22" t="s">
        <v>341</v>
      </c>
      <c r="C245" s="23"/>
      <c r="D245" s="23"/>
      <c r="E245" s="23"/>
      <c r="F245" s="23"/>
      <c r="G245" s="128" t="s">
        <v>341</v>
      </c>
      <c r="H245" s="53"/>
      <c r="I245" s="53"/>
      <c r="J245" s="53"/>
      <c r="K245" s="53"/>
      <c r="L245" s="129"/>
    </row>
    <row r="246" spans="1:12" x14ac:dyDescent="0.3">
      <c r="A246" s="121" t="s">
        <v>693</v>
      </c>
      <c r="B246" s="22" t="s">
        <v>341</v>
      </c>
      <c r="C246" s="23"/>
      <c r="D246" s="23"/>
      <c r="E246" s="23"/>
      <c r="F246" s="122" t="s">
        <v>694</v>
      </c>
      <c r="G246" s="63"/>
      <c r="H246" s="52">
        <v>13965.2</v>
      </c>
      <c r="I246" s="52">
        <v>0</v>
      </c>
      <c r="J246" s="52">
        <v>0</v>
      </c>
      <c r="K246" s="52">
        <v>13965.2</v>
      </c>
      <c r="L246" s="131">
        <f>I246-J246</f>
        <v>0</v>
      </c>
    </row>
    <row r="247" spans="1:12" x14ac:dyDescent="0.3">
      <c r="A247" s="124" t="s">
        <v>695</v>
      </c>
      <c r="B247" s="22" t="s">
        <v>341</v>
      </c>
      <c r="C247" s="23"/>
      <c r="D247" s="23"/>
      <c r="E247" s="23"/>
      <c r="F247" s="23"/>
      <c r="G247" s="125" t="s">
        <v>696</v>
      </c>
      <c r="H247" s="54">
        <v>1266.2</v>
      </c>
      <c r="I247" s="54">
        <v>0</v>
      </c>
      <c r="J247" s="54">
        <v>0</v>
      </c>
      <c r="K247" s="54">
        <v>1266.2</v>
      </c>
      <c r="L247" s="126"/>
    </row>
    <row r="248" spans="1:12" x14ac:dyDescent="0.3">
      <c r="A248" s="124" t="s">
        <v>697</v>
      </c>
      <c r="B248" s="22" t="s">
        <v>341</v>
      </c>
      <c r="C248" s="23"/>
      <c r="D248" s="23"/>
      <c r="E248" s="23"/>
      <c r="F248" s="23"/>
      <c r="G248" s="125" t="s">
        <v>698</v>
      </c>
      <c r="H248" s="54">
        <v>12699</v>
      </c>
      <c r="I248" s="54">
        <v>0</v>
      </c>
      <c r="J248" s="54">
        <v>0</v>
      </c>
      <c r="K248" s="54">
        <v>12699</v>
      </c>
      <c r="L248" s="126"/>
    </row>
    <row r="249" spans="1:12" x14ac:dyDescent="0.3">
      <c r="A249" s="127" t="s">
        <v>341</v>
      </c>
      <c r="B249" s="22" t="s">
        <v>341</v>
      </c>
      <c r="C249" s="23"/>
      <c r="D249" s="23"/>
      <c r="E249" s="23"/>
      <c r="F249" s="23"/>
      <c r="G249" s="128" t="s">
        <v>341</v>
      </c>
      <c r="H249" s="53"/>
      <c r="I249" s="53"/>
      <c r="J249" s="53"/>
      <c r="K249" s="53"/>
      <c r="L249" s="129"/>
    </row>
    <row r="250" spans="1:12" x14ac:dyDescent="0.3">
      <c r="A250" s="121" t="s">
        <v>699</v>
      </c>
      <c r="B250" s="22" t="s">
        <v>341</v>
      </c>
      <c r="C250" s="23"/>
      <c r="D250" s="23"/>
      <c r="E250" s="23"/>
      <c r="F250" s="122" t="s">
        <v>700</v>
      </c>
      <c r="G250" s="63"/>
      <c r="H250" s="52">
        <v>136833.54</v>
      </c>
      <c r="I250" s="52">
        <v>20226.39</v>
      </c>
      <c r="J250" s="52">
        <v>0</v>
      </c>
      <c r="K250" s="52">
        <v>157059.93</v>
      </c>
      <c r="L250" s="131">
        <f>I250-J250</f>
        <v>20226.39</v>
      </c>
    </row>
    <row r="251" spans="1:12" x14ac:dyDescent="0.3">
      <c r="A251" s="124" t="s">
        <v>701</v>
      </c>
      <c r="B251" s="22" t="s">
        <v>341</v>
      </c>
      <c r="C251" s="23"/>
      <c r="D251" s="23"/>
      <c r="E251" s="23"/>
      <c r="F251" s="23"/>
      <c r="G251" s="125" t="s">
        <v>702</v>
      </c>
      <c r="H251" s="54">
        <v>97142.6</v>
      </c>
      <c r="I251" s="54">
        <v>10173.879999999999</v>
      </c>
      <c r="J251" s="54">
        <v>0</v>
      </c>
      <c r="K251" s="54">
        <v>107316.48</v>
      </c>
      <c r="L251" s="126"/>
    </row>
    <row r="252" spans="1:12" x14ac:dyDescent="0.3">
      <c r="A252" s="124" t="s">
        <v>703</v>
      </c>
      <c r="B252" s="22" t="s">
        <v>341</v>
      </c>
      <c r="C252" s="23"/>
      <c r="D252" s="23"/>
      <c r="E252" s="23"/>
      <c r="F252" s="23"/>
      <c r="G252" s="125" t="s">
        <v>704</v>
      </c>
      <c r="H252" s="54">
        <v>7268.07</v>
      </c>
      <c r="I252" s="54">
        <v>984.91</v>
      </c>
      <c r="J252" s="54">
        <v>0</v>
      </c>
      <c r="K252" s="54">
        <v>8252.98</v>
      </c>
      <c r="L252" s="126"/>
    </row>
    <row r="253" spans="1:12" x14ac:dyDescent="0.3">
      <c r="A253" s="124" t="s">
        <v>705</v>
      </c>
      <c r="B253" s="22" t="s">
        <v>341</v>
      </c>
      <c r="C253" s="23"/>
      <c r="D253" s="23"/>
      <c r="E253" s="23"/>
      <c r="F253" s="23"/>
      <c r="G253" s="125" t="s">
        <v>706</v>
      </c>
      <c r="H253" s="54">
        <v>16268.79</v>
      </c>
      <c r="I253" s="54">
        <v>4133.83</v>
      </c>
      <c r="J253" s="54">
        <v>0</v>
      </c>
      <c r="K253" s="54">
        <v>20402.62</v>
      </c>
      <c r="L253" s="126"/>
    </row>
    <row r="254" spans="1:12" x14ac:dyDescent="0.3">
      <c r="A254" s="124" t="s">
        <v>707</v>
      </c>
      <c r="B254" s="22" t="s">
        <v>341</v>
      </c>
      <c r="C254" s="23"/>
      <c r="D254" s="23"/>
      <c r="E254" s="23"/>
      <c r="F254" s="23"/>
      <c r="G254" s="125" t="s">
        <v>708</v>
      </c>
      <c r="H254" s="54">
        <v>160</v>
      </c>
      <c r="I254" s="54">
        <v>249.5</v>
      </c>
      <c r="J254" s="54">
        <v>0</v>
      </c>
      <c r="K254" s="54">
        <v>409.5</v>
      </c>
      <c r="L254" s="126"/>
    </row>
    <row r="255" spans="1:12" x14ac:dyDescent="0.3">
      <c r="A255" s="124" t="s">
        <v>709</v>
      </c>
      <c r="B255" s="22" t="s">
        <v>341</v>
      </c>
      <c r="C255" s="23"/>
      <c r="D255" s="23"/>
      <c r="E255" s="23"/>
      <c r="F255" s="23"/>
      <c r="G255" s="125" t="s">
        <v>710</v>
      </c>
      <c r="H255" s="54">
        <v>9939.1</v>
      </c>
      <c r="I255" s="54">
        <v>2532.77</v>
      </c>
      <c r="J255" s="54">
        <v>0</v>
      </c>
      <c r="K255" s="54">
        <v>12471.87</v>
      </c>
      <c r="L255" s="126"/>
    </row>
    <row r="256" spans="1:12" x14ac:dyDescent="0.3">
      <c r="A256" s="124" t="s">
        <v>711</v>
      </c>
      <c r="B256" s="22" t="s">
        <v>341</v>
      </c>
      <c r="C256" s="23"/>
      <c r="D256" s="23"/>
      <c r="E256" s="23"/>
      <c r="F256" s="23"/>
      <c r="G256" s="125" t="s">
        <v>672</v>
      </c>
      <c r="H256" s="54">
        <v>6054.98</v>
      </c>
      <c r="I256" s="54">
        <v>2151.5</v>
      </c>
      <c r="J256" s="54">
        <v>0</v>
      </c>
      <c r="K256" s="54">
        <v>8206.48</v>
      </c>
      <c r="L256" s="126"/>
    </row>
    <row r="257" spans="1:12" x14ac:dyDescent="0.3">
      <c r="A257" s="127" t="s">
        <v>341</v>
      </c>
      <c r="B257" s="22" t="s">
        <v>341</v>
      </c>
      <c r="C257" s="23"/>
      <c r="D257" s="23"/>
      <c r="E257" s="23"/>
      <c r="F257" s="23"/>
      <c r="G257" s="128" t="s">
        <v>341</v>
      </c>
      <c r="H257" s="53"/>
      <c r="I257" s="53"/>
      <c r="J257" s="53"/>
      <c r="K257" s="53"/>
      <c r="L257" s="129"/>
    </row>
    <row r="258" spans="1:12" x14ac:dyDescent="0.3">
      <c r="A258" s="121" t="s">
        <v>712</v>
      </c>
      <c r="B258" s="22" t="s">
        <v>341</v>
      </c>
      <c r="C258" s="23"/>
      <c r="D258" s="23"/>
      <c r="E258" s="23"/>
      <c r="F258" s="122" t="s">
        <v>713</v>
      </c>
      <c r="G258" s="63"/>
      <c r="H258" s="52">
        <v>74401.09</v>
      </c>
      <c r="I258" s="52">
        <v>7194.03</v>
      </c>
      <c r="J258" s="52">
        <v>0.01</v>
      </c>
      <c r="K258" s="52">
        <v>81595.11</v>
      </c>
      <c r="L258" s="131">
        <f>I258-J258</f>
        <v>7194.0199999999995</v>
      </c>
    </row>
    <row r="259" spans="1:12" x14ac:dyDescent="0.3">
      <c r="A259" s="124" t="s">
        <v>714</v>
      </c>
      <c r="B259" s="22" t="s">
        <v>341</v>
      </c>
      <c r="C259" s="23"/>
      <c r="D259" s="23"/>
      <c r="E259" s="23"/>
      <c r="F259" s="23"/>
      <c r="G259" s="125" t="s">
        <v>531</v>
      </c>
      <c r="H259" s="54">
        <v>10046.84</v>
      </c>
      <c r="I259" s="54">
        <v>805.25</v>
      </c>
      <c r="J259" s="54">
        <v>0.01</v>
      </c>
      <c r="K259" s="54">
        <v>10852.08</v>
      </c>
      <c r="L259" s="126"/>
    </row>
    <row r="260" spans="1:12" x14ac:dyDescent="0.3">
      <c r="A260" s="124" t="s">
        <v>715</v>
      </c>
      <c r="B260" s="22" t="s">
        <v>341</v>
      </c>
      <c r="C260" s="23"/>
      <c r="D260" s="23"/>
      <c r="E260" s="23"/>
      <c r="F260" s="23"/>
      <c r="G260" s="125" t="s">
        <v>716</v>
      </c>
      <c r="H260" s="54">
        <v>15088.49</v>
      </c>
      <c r="I260" s="54">
        <v>1519.5</v>
      </c>
      <c r="J260" s="54">
        <v>0</v>
      </c>
      <c r="K260" s="54">
        <v>16607.990000000002</v>
      </c>
      <c r="L260" s="126"/>
    </row>
    <row r="261" spans="1:12" x14ac:dyDescent="0.3">
      <c r="A261" s="124" t="s">
        <v>717</v>
      </c>
      <c r="B261" s="22" t="s">
        <v>341</v>
      </c>
      <c r="C261" s="23"/>
      <c r="D261" s="23"/>
      <c r="E261" s="23"/>
      <c r="F261" s="23"/>
      <c r="G261" s="125" t="s">
        <v>718</v>
      </c>
      <c r="H261" s="54">
        <v>49149.760000000002</v>
      </c>
      <c r="I261" s="54">
        <v>4853.28</v>
      </c>
      <c r="J261" s="54">
        <v>0</v>
      </c>
      <c r="K261" s="54">
        <v>54003.040000000001</v>
      </c>
      <c r="L261" s="126"/>
    </row>
    <row r="262" spans="1:12" x14ac:dyDescent="0.3">
      <c r="A262" s="124" t="s">
        <v>719</v>
      </c>
      <c r="B262" s="22" t="s">
        <v>341</v>
      </c>
      <c r="C262" s="23"/>
      <c r="D262" s="23"/>
      <c r="E262" s="23"/>
      <c r="F262" s="23"/>
      <c r="G262" s="125" t="s">
        <v>720</v>
      </c>
      <c r="H262" s="54">
        <v>116</v>
      </c>
      <c r="I262" s="54">
        <v>16</v>
      </c>
      <c r="J262" s="54">
        <v>0</v>
      </c>
      <c r="K262" s="54">
        <v>132</v>
      </c>
      <c r="L262" s="126"/>
    </row>
    <row r="263" spans="1:12" x14ac:dyDescent="0.3">
      <c r="A263" s="127" t="s">
        <v>341</v>
      </c>
      <c r="B263" s="22" t="s">
        <v>341</v>
      </c>
      <c r="C263" s="23"/>
      <c r="D263" s="23"/>
      <c r="E263" s="23"/>
      <c r="F263" s="23"/>
      <c r="G263" s="128" t="s">
        <v>341</v>
      </c>
      <c r="H263" s="53"/>
      <c r="I263" s="53"/>
      <c r="J263" s="53"/>
      <c r="K263" s="53"/>
      <c r="L263" s="129"/>
    </row>
    <row r="264" spans="1:12" x14ac:dyDescent="0.3">
      <c r="A264" s="121" t="s">
        <v>721</v>
      </c>
      <c r="B264" s="22" t="s">
        <v>341</v>
      </c>
      <c r="C264" s="23"/>
      <c r="D264" s="23"/>
      <c r="E264" s="23"/>
      <c r="F264" s="122" t="s">
        <v>722</v>
      </c>
      <c r="G264" s="63"/>
      <c r="H264" s="52">
        <v>96516.55</v>
      </c>
      <c r="I264" s="52">
        <v>20808.55</v>
      </c>
      <c r="J264" s="52">
        <v>0</v>
      </c>
      <c r="K264" s="52">
        <v>117325.1</v>
      </c>
      <c r="L264" s="131">
        <f>I264-J264</f>
        <v>20808.55</v>
      </c>
    </row>
    <row r="265" spans="1:12" x14ac:dyDescent="0.3">
      <c r="A265" s="124" t="s">
        <v>723</v>
      </c>
      <c r="B265" s="22" t="s">
        <v>341</v>
      </c>
      <c r="C265" s="23"/>
      <c r="D265" s="23"/>
      <c r="E265" s="23"/>
      <c r="F265" s="23"/>
      <c r="G265" s="125" t="s">
        <v>724</v>
      </c>
      <c r="H265" s="54">
        <v>59.67</v>
      </c>
      <c r="I265" s="54">
        <v>0</v>
      </c>
      <c r="J265" s="54">
        <v>0</v>
      </c>
      <c r="K265" s="54">
        <v>59.67</v>
      </c>
      <c r="L265" s="126"/>
    </row>
    <row r="266" spans="1:12" x14ac:dyDescent="0.3">
      <c r="A266" s="124" t="s">
        <v>725</v>
      </c>
      <c r="B266" s="22" t="s">
        <v>341</v>
      </c>
      <c r="C266" s="23"/>
      <c r="D266" s="23"/>
      <c r="E266" s="23"/>
      <c r="F266" s="23"/>
      <c r="G266" s="125" t="s">
        <v>726</v>
      </c>
      <c r="H266" s="54">
        <v>2594.38</v>
      </c>
      <c r="I266" s="54">
        <v>1445.44</v>
      </c>
      <c r="J266" s="54">
        <v>0</v>
      </c>
      <c r="K266" s="54">
        <v>4039.82</v>
      </c>
      <c r="L266" s="126"/>
    </row>
    <row r="267" spans="1:12" x14ac:dyDescent="0.3">
      <c r="A267" s="124" t="s">
        <v>727</v>
      </c>
      <c r="B267" s="22" t="s">
        <v>341</v>
      </c>
      <c r="C267" s="23"/>
      <c r="D267" s="23"/>
      <c r="E267" s="23"/>
      <c r="F267" s="23"/>
      <c r="G267" s="125" t="s">
        <v>728</v>
      </c>
      <c r="H267" s="54">
        <v>147</v>
      </c>
      <c r="I267" s="54">
        <v>48</v>
      </c>
      <c r="J267" s="54">
        <v>0</v>
      </c>
      <c r="K267" s="54">
        <v>195</v>
      </c>
      <c r="L267" s="126"/>
    </row>
    <row r="268" spans="1:12" x14ac:dyDescent="0.3">
      <c r="A268" s="124" t="s">
        <v>731</v>
      </c>
      <c r="B268" s="22" t="s">
        <v>341</v>
      </c>
      <c r="C268" s="23"/>
      <c r="D268" s="23"/>
      <c r="E268" s="23"/>
      <c r="F268" s="23"/>
      <c r="G268" s="125" t="s">
        <v>732</v>
      </c>
      <c r="H268" s="54">
        <v>36</v>
      </c>
      <c r="I268" s="54">
        <v>0</v>
      </c>
      <c r="J268" s="54">
        <v>0</v>
      </c>
      <c r="K268" s="54">
        <v>36</v>
      </c>
      <c r="L268" s="126"/>
    </row>
    <row r="269" spans="1:12" x14ac:dyDescent="0.3">
      <c r="A269" s="124" t="s">
        <v>733</v>
      </c>
      <c r="B269" s="22" t="s">
        <v>341</v>
      </c>
      <c r="C269" s="23"/>
      <c r="D269" s="23"/>
      <c r="E269" s="23"/>
      <c r="F269" s="23"/>
      <c r="G269" s="125" t="s">
        <v>734</v>
      </c>
      <c r="H269" s="54">
        <v>53784</v>
      </c>
      <c r="I269" s="54">
        <v>5976</v>
      </c>
      <c r="J269" s="54">
        <v>0</v>
      </c>
      <c r="K269" s="54">
        <v>59760</v>
      </c>
      <c r="L269" s="126"/>
    </row>
    <row r="270" spans="1:12" x14ac:dyDescent="0.3">
      <c r="A270" s="124" t="s">
        <v>735</v>
      </c>
      <c r="B270" s="22" t="s">
        <v>341</v>
      </c>
      <c r="C270" s="23"/>
      <c r="D270" s="23"/>
      <c r="E270" s="23"/>
      <c r="F270" s="23"/>
      <c r="G270" s="125" t="s">
        <v>736</v>
      </c>
      <c r="H270" s="54">
        <v>1119.47</v>
      </c>
      <c r="I270" s="54">
        <v>0</v>
      </c>
      <c r="J270" s="54">
        <v>0</v>
      </c>
      <c r="K270" s="54">
        <v>1119.47</v>
      </c>
      <c r="L270" s="126"/>
    </row>
    <row r="271" spans="1:12" x14ac:dyDescent="0.3">
      <c r="A271" s="124" t="s">
        <v>737</v>
      </c>
      <c r="B271" s="22" t="s">
        <v>341</v>
      </c>
      <c r="C271" s="23"/>
      <c r="D271" s="23"/>
      <c r="E271" s="23"/>
      <c r="F271" s="23"/>
      <c r="G271" s="125" t="s">
        <v>738</v>
      </c>
      <c r="H271" s="54">
        <v>0</v>
      </c>
      <c r="I271" s="54">
        <v>3815.65</v>
      </c>
      <c r="J271" s="54">
        <v>0</v>
      </c>
      <c r="K271" s="54">
        <v>3815.65</v>
      </c>
      <c r="L271" s="126"/>
    </row>
    <row r="272" spans="1:12" x14ac:dyDescent="0.3">
      <c r="A272" s="124" t="s">
        <v>739</v>
      </c>
      <c r="B272" s="22" t="s">
        <v>341</v>
      </c>
      <c r="C272" s="23"/>
      <c r="D272" s="23"/>
      <c r="E272" s="23"/>
      <c r="F272" s="23"/>
      <c r="G272" s="125" t="s">
        <v>740</v>
      </c>
      <c r="H272" s="54">
        <v>17558.939999999999</v>
      </c>
      <c r="I272" s="54">
        <v>6985.33</v>
      </c>
      <c r="J272" s="54">
        <v>0</v>
      </c>
      <c r="K272" s="54">
        <v>24544.27</v>
      </c>
      <c r="L272" s="126"/>
    </row>
    <row r="273" spans="1:12" x14ac:dyDescent="0.3">
      <c r="A273" s="124" t="s">
        <v>741</v>
      </c>
      <c r="B273" s="22" t="s">
        <v>341</v>
      </c>
      <c r="C273" s="23"/>
      <c r="D273" s="23"/>
      <c r="E273" s="23"/>
      <c r="F273" s="23"/>
      <c r="G273" s="125" t="s">
        <v>742</v>
      </c>
      <c r="H273" s="54">
        <v>102</v>
      </c>
      <c r="I273" s="54">
        <v>0</v>
      </c>
      <c r="J273" s="54">
        <v>0</v>
      </c>
      <c r="K273" s="54">
        <v>102</v>
      </c>
      <c r="L273" s="126"/>
    </row>
    <row r="274" spans="1:12" x14ac:dyDescent="0.3">
      <c r="A274" s="124" t="s">
        <v>743</v>
      </c>
      <c r="B274" s="22" t="s">
        <v>341</v>
      </c>
      <c r="C274" s="23"/>
      <c r="D274" s="23"/>
      <c r="E274" s="23"/>
      <c r="F274" s="23"/>
      <c r="G274" s="125" t="s">
        <v>744</v>
      </c>
      <c r="H274" s="54">
        <v>2200</v>
      </c>
      <c r="I274" s="54">
        <v>0</v>
      </c>
      <c r="J274" s="54">
        <v>0</v>
      </c>
      <c r="K274" s="54">
        <v>2200</v>
      </c>
      <c r="L274" s="126"/>
    </row>
    <row r="275" spans="1:12" x14ac:dyDescent="0.3">
      <c r="A275" s="124" t="s">
        <v>745</v>
      </c>
      <c r="B275" s="22" t="s">
        <v>341</v>
      </c>
      <c r="C275" s="23"/>
      <c r="D275" s="23"/>
      <c r="E275" s="23"/>
      <c r="F275" s="23"/>
      <c r="G275" s="125" t="s">
        <v>746</v>
      </c>
      <c r="H275" s="54">
        <v>4565.7</v>
      </c>
      <c r="I275" s="54">
        <v>1768.26</v>
      </c>
      <c r="J275" s="54">
        <v>0</v>
      </c>
      <c r="K275" s="54">
        <v>6333.96</v>
      </c>
      <c r="L275" s="126"/>
    </row>
    <row r="276" spans="1:12" x14ac:dyDescent="0.3">
      <c r="A276" s="124" t="s">
        <v>747</v>
      </c>
      <c r="B276" s="22" t="s">
        <v>341</v>
      </c>
      <c r="C276" s="23"/>
      <c r="D276" s="23"/>
      <c r="E276" s="23"/>
      <c r="F276" s="23"/>
      <c r="G276" s="125" t="s">
        <v>748</v>
      </c>
      <c r="H276" s="54">
        <v>12615.69</v>
      </c>
      <c r="I276" s="54">
        <v>769.87</v>
      </c>
      <c r="J276" s="54">
        <v>0</v>
      </c>
      <c r="K276" s="54">
        <v>13385.56</v>
      </c>
      <c r="L276" s="126"/>
    </row>
    <row r="277" spans="1:12" x14ac:dyDescent="0.3">
      <c r="A277" s="124" t="s">
        <v>749</v>
      </c>
      <c r="B277" s="22" t="s">
        <v>341</v>
      </c>
      <c r="C277" s="23"/>
      <c r="D277" s="23"/>
      <c r="E277" s="23"/>
      <c r="F277" s="23"/>
      <c r="G277" s="125" t="s">
        <v>750</v>
      </c>
      <c r="H277" s="54">
        <v>1733.7</v>
      </c>
      <c r="I277" s="54">
        <v>0</v>
      </c>
      <c r="J277" s="54">
        <v>0</v>
      </c>
      <c r="K277" s="54">
        <v>1733.7</v>
      </c>
      <c r="L277" s="126"/>
    </row>
    <row r="278" spans="1:12" x14ac:dyDescent="0.3">
      <c r="A278" s="127" t="s">
        <v>341</v>
      </c>
      <c r="B278" s="22" t="s">
        <v>341</v>
      </c>
      <c r="C278" s="23"/>
      <c r="D278" s="23"/>
      <c r="E278" s="23"/>
      <c r="F278" s="23"/>
      <c r="G278" s="128" t="s">
        <v>341</v>
      </c>
      <c r="H278" s="53"/>
      <c r="I278" s="53"/>
      <c r="J278" s="53"/>
      <c r="K278" s="53"/>
      <c r="L278" s="129"/>
    </row>
    <row r="279" spans="1:12" x14ac:dyDescent="0.3">
      <c r="A279" s="121" t="s">
        <v>751</v>
      </c>
      <c r="B279" s="22" t="s">
        <v>341</v>
      </c>
      <c r="C279" s="23"/>
      <c r="D279" s="23"/>
      <c r="E279" s="23"/>
      <c r="F279" s="122" t="s">
        <v>752</v>
      </c>
      <c r="G279" s="63"/>
      <c r="H279" s="52">
        <v>20493.88</v>
      </c>
      <c r="I279" s="52">
        <v>9571</v>
      </c>
      <c r="J279" s="52">
        <v>0</v>
      </c>
      <c r="K279" s="52">
        <v>30064.880000000001</v>
      </c>
      <c r="L279" s="131">
        <f>I279-J279</f>
        <v>9571</v>
      </c>
    </row>
    <row r="280" spans="1:12" x14ac:dyDescent="0.3">
      <c r="A280" s="124" t="s">
        <v>753</v>
      </c>
      <c r="B280" s="22" t="s">
        <v>341</v>
      </c>
      <c r="C280" s="23"/>
      <c r="D280" s="23"/>
      <c r="E280" s="23"/>
      <c r="F280" s="23"/>
      <c r="G280" s="125" t="s">
        <v>754</v>
      </c>
      <c r="H280" s="54">
        <v>1422.88</v>
      </c>
      <c r="I280" s="54">
        <v>2293</v>
      </c>
      <c r="J280" s="54">
        <v>0</v>
      </c>
      <c r="K280" s="54">
        <v>3715.88</v>
      </c>
      <c r="L280" s="126"/>
    </row>
    <row r="281" spans="1:12" x14ac:dyDescent="0.3">
      <c r="A281" s="124" t="s">
        <v>755</v>
      </c>
      <c r="B281" s="22" t="s">
        <v>341</v>
      </c>
      <c r="C281" s="23"/>
      <c r="D281" s="23"/>
      <c r="E281" s="23"/>
      <c r="F281" s="23"/>
      <c r="G281" s="125" t="s">
        <v>756</v>
      </c>
      <c r="H281" s="54">
        <v>13122</v>
      </c>
      <c r="I281" s="54">
        <v>448</v>
      </c>
      <c r="J281" s="54">
        <v>0</v>
      </c>
      <c r="K281" s="54">
        <v>13570</v>
      </c>
      <c r="L281" s="126"/>
    </row>
    <row r="282" spans="1:12" x14ac:dyDescent="0.3">
      <c r="A282" s="124" t="s">
        <v>757</v>
      </c>
      <c r="B282" s="22" t="s">
        <v>341</v>
      </c>
      <c r="C282" s="23"/>
      <c r="D282" s="23"/>
      <c r="E282" s="23"/>
      <c r="F282" s="23"/>
      <c r="G282" s="125" t="s">
        <v>758</v>
      </c>
      <c r="H282" s="54">
        <v>2263.6</v>
      </c>
      <c r="I282" s="54">
        <v>0</v>
      </c>
      <c r="J282" s="54">
        <v>0</v>
      </c>
      <c r="K282" s="54">
        <v>2263.6</v>
      </c>
      <c r="L282" s="126"/>
    </row>
    <row r="283" spans="1:12" x14ac:dyDescent="0.3">
      <c r="A283" s="124" t="s">
        <v>759</v>
      </c>
      <c r="B283" s="22" t="s">
        <v>341</v>
      </c>
      <c r="C283" s="23"/>
      <c r="D283" s="23"/>
      <c r="E283" s="23"/>
      <c r="F283" s="23"/>
      <c r="G283" s="125" t="s">
        <v>760</v>
      </c>
      <c r="H283" s="54">
        <v>3685.4</v>
      </c>
      <c r="I283" s="54">
        <v>6830</v>
      </c>
      <c r="J283" s="54">
        <v>0</v>
      </c>
      <c r="K283" s="54">
        <v>10515.4</v>
      </c>
      <c r="L283" s="126"/>
    </row>
    <row r="284" spans="1:12" x14ac:dyDescent="0.3">
      <c r="A284" s="127" t="s">
        <v>341</v>
      </c>
      <c r="B284" s="22" t="s">
        <v>341</v>
      </c>
      <c r="C284" s="23"/>
      <c r="D284" s="23"/>
      <c r="E284" s="23"/>
      <c r="F284" s="23"/>
      <c r="G284" s="128" t="s">
        <v>341</v>
      </c>
      <c r="H284" s="53"/>
      <c r="I284" s="53"/>
      <c r="J284" s="53"/>
      <c r="K284" s="53"/>
      <c r="L284" s="129"/>
    </row>
    <row r="285" spans="1:12" x14ac:dyDescent="0.3">
      <c r="A285" s="121" t="s">
        <v>761</v>
      </c>
      <c r="B285" s="21" t="s">
        <v>341</v>
      </c>
      <c r="C285" s="122" t="s">
        <v>762</v>
      </c>
      <c r="D285" s="63"/>
      <c r="E285" s="63"/>
      <c r="F285" s="63"/>
      <c r="G285" s="63"/>
      <c r="H285" s="52">
        <v>361812.69</v>
      </c>
      <c r="I285" s="52">
        <v>44236.75</v>
      </c>
      <c r="J285" s="52">
        <v>0</v>
      </c>
      <c r="K285" s="52">
        <v>406049.44</v>
      </c>
      <c r="L285" s="131">
        <f>I285-J285</f>
        <v>44236.75</v>
      </c>
    </row>
    <row r="286" spans="1:12" x14ac:dyDescent="0.3">
      <c r="A286" s="121" t="s">
        <v>763</v>
      </c>
      <c r="B286" s="22" t="s">
        <v>341</v>
      </c>
      <c r="C286" s="23"/>
      <c r="D286" s="122" t="s">
        <v>762</v>
      </c>
      <c r="E286" s="63"/>
      <c r="F286" s="63"/>
      <c r="G286" s="63"/>
      <c r="H286" s="52">
        <v>361812.69</v>
      </c>
      <c r="I286" s="52">
        <v>44236.75</v>
      </c>
      <c r="J286" s="52">
        <v>0</v>
      </c>
      <c r="K286" s="52">
        <v>406049.44</v>
      </c>
      <c r="L286" s="123"/>
    </row>
    <row r="287" spans="1:12" x14ac:dyDescent="0.3">
      <c r="A287" s="121" t="s">
        <v>764</v>
      </c>
      <c r="B287" s="22" t="s">
        <v>341</v>
      </c>
      <c r="C287" s="23"/>
      <c r="D287" s="23"/>
      <c r="E287" s="122" t="s">
        <v>762</v>
      </c>
      <c r="F287" s="63"/>
      <c r="G287" s="63"/>
      <c r="H287" s="52">
        <v>361812.69</v>
      </c>
      <c r="I287" s="52">
        <v>44236.75</v>
      </c>
      <c r="J287" s="52">
        <v>0</v>
      </c>
      <c r="K287" s="52">
        <v>406049.44</v>
      </c>
      <c r="L287" s="123"/>
    </row>
    <row r="288" spans="1:12" x14ac:dyDescent="0.3">
      <c r="A288" s="121" t="s">
        <v>765</v>
      </c>
      <c r="B288" s="22" t="s">
        <v>341</v>
      </c>
      <c r="C288" s="23"/>
      <c r="D288" s="23"/>
      <c r="E288" s="23"/>
      <c r="F288" s="122" t="s">
        <v>766</v>
      </c>
      <c r="G288" s="63"/>
      <c r="H288" s="52">
        <v>203798.31</v>
      </c>
      <c r="I288" s="52">
        <v>19570.59</v>
      </c>
      <c r="J288" s="52">
        <v>0</v>
      </c>
      <c r="K288" s="52">
        <v>223368.9</v>
      </c>
      <c r="L288" s="131">
        <f>I288-J288</f>
        <v>19570.59</v>
      </c>
    </row>
    <row r="289" spans="1:12" x14ac:dyDescent="0.3">
      <c r="A289" s="124" t="s">
        <v>767</v>
      </c>
      <c r="B289" s="22" t="s">
        <v>341</v>
      </c>
      <c r="C289" s="23"/>
      <c r="D289" s="23"/>
      <c r="E289" s="23"/>
      <c r="F289" s="23"/>
      <c r="G289" s="125" t="s">
        <v>768</v>
      </c>
      <c r="H289" s="54">
        <v>6294.64</v>
      </c>
      <c r="I289" s="54">
        <v>0</v>
      </c>
      <c r="J289" s="54">
        <v>0</v>
      </c>
      <c r="K289" s="54">
        <v>6294.64</v>
      </c>
      <c r="L289" s="126"/>
    </row>
    <row r="290" spans="1:12" x14ac:dyDescent="0.3">
      <c r="A290" s="124" t="s">
        <v>769</v>
      </c>
      <c r="B290" s="22" t="s">
        <v>341</v>
      </c>
      <c r="C290" s="23"/>
      <c r="D290" s="23"/>
      <c r="E290" s="23"/>
      <c r="F290" s="23"/>
      <c r="G290" s="125" t="s">
        <v>770</v>
      </c>
      <c r="H290" s="54">
        <v>80396.2</v>
      </c>
      <c r="I290" s="54">
        <v>0</v>
      </c>
      <c r="J290" s="54">
        <v>0</v>
      </c>
      <c r="K290" s="54">
        <v>80396.2</v>
      </c>
      <c r="L290" s="126"/>
    </row>
    <row r="291" spans="1:12" x14ac:dyDescent="0.3">
      <c r="A291" s="124" t="s">
        <v>771</v>
      </c>
      <c r="B291" s="22" t="s">
        <v>341</v>
      </c>
      <c r="C291" s="23"/>
      <c r="D291" s="23"/>
      <c r="E291" s="23"/>
      <c r="F291" s="23"/>
      <c r="G291" s="125" t="s">
        <v>772</v>
      </c>
      <c r="H291" s="54">
        <v>7250.01</v>
      </c>
      <c r="I291" s="54">
        <v>0</v>
      </c>
      <c r="J291" s="54">
        <v>0</v>
      </c>
      <c r="K291" s="54">
        <v>7250.01</v>
      </c>
      <c r="L291" s="126"/>
    </row>
    <row r="292" spans="1:12" x14ac:dyDescent="0.3">
      <c r="A292" s="124" t="s">
        <v>773</v>
      </c>
      <c r="B292" s="22" t="s">
        <v>341</v>
      </c>
      <c r="C292" s="23"/>
      <c r="D292" s="23"/>
      <c r="E292" s="23"/>
      <c r="F292" s="23"/>
      <c r="G292" s="125" t="s">
        <v>774</v>
      </c>
      <c r="H292" s="54">
        <v>1322.26</v>
      </c>
      <c r="I292" s="54">
        <v>0</v>
      </c>
      <c r="J292" s="54">
        <v>0</v>
      </c>
      <c r="K292" s="54">
        <v>1322.26</v>
      </c>
      <c r="L292" s="126"/>
    </row>
    <row r="293" spans="1:12" x14ac:dyDescent="0.3">
      <c r="A293" s="124" t="s">
        <v>775</v>
      </c>
      <c r="B293" s="22" t="s">
        <v>341</v>
      </c>
      <c r="C293" s="23"/>
      <c r="D293" s="23"/>
      <c r="E293" s="23"/>
      <c r="F293" s="23"/>
      <c r="G293" s="125" t="s">
        <v>776</v>
      </c>
      <c r="H293" s="54">
        <v>25519.759999999998</v>
      </c>
      <c r="I293" s="54">
        <v>6057.04</v>
      </c>
      <c r="J293" s="54">
        <v>0</v>
      </c>
      <c r="K293" s="54">
        <v>31576.799999999999</v>
      </c>
      <c r="L293" s="126"/>
    </row>
    <row r="294" spans="1:12" x14ac:dyDescent="0.3">
      <c r="A294" s="124" t="s">
        <v>777</v>
      </c>
      <c r="B294" s="22" t="s">
        <v>341</v>
      </c>
      <c r="C294" s="23"/>
      <c r="D294" s="23"/>
      <c r="E294" s="23"/>
      <c r="F294" s="23"/>
      <c r="G294" s="125" t="s">
        <v>778</v>
      </c>
      <c r="H294" s="54">
        <v>19579.79</v>
      </c>
      <c r="I294" s="54">
        <v>6050.3</v>
      </c>
      <c r="J294" s="54">
        <v>0</v>
      </c>
      <c r="K294" s="54">
        <v>25630.09</v>
      </c>
      <c r="L294" s="126"/>
    </row>
    <row r="295" spans="1:12" x14ac:dyDescent="0.3">
      <c r="A295" s="124" t="s">
        <v>779</v>
      </c>
      <c r="B295" s="22" t="s">
        <v>341</v>
      </c>
      <c r="C295" s="23"/>
      <c r="D295" s="23"/>
      <c r="E295" s="23"/>
      <c r="F295" s="23"/>
      <c r="G295" s="125" t="s">
        <v>780</v>
      </c>
      <c r="H295" s="54">
        <v>59277.25</v>
      </c>
      <c r="I295" s="54">
        <v>5970.15</v>
      </c>
      <c r="J295" s="54">
        <v>0</v>
      </c>
      <c r="K295" s="54">
        <v>65247.4</v>
      </c>
      <c r="L295" s="126"/>
    </row>
    <row r="296" spans="1:12" x14ac:dyDescent="0.3">
      <c r="A296" s="124" t="s">
        <v>781</v>
      </c>
      <c r="B296" s="22" t="s">
        <v>341</v>
      </c>
      <c r="C296" s="23"/>
      <c r="D296" s="23"/>
      <c r="E296" s="23"/>
      <c r="F296" s="23"/>
      <c r="G296" s="125" t="s">
        <v>782</v>
      </c>
      <c r="H296" s="54">
        <v>4108.8999999999996</v>
      </c>
      <c r="I296" s="54">
        <v>1493.1</v>
      </c>
      <c r="J296" s="54">
        <v>0</v>
      </c>
      <c r="K296" s="54">
        <v>5602</v>
      </c>
      <c r="L296" s="126"/>
    </row>
    <row r="297" spans="1:12" x14ac:dyDescent="0.3">
      <c r="A297" s="124" t="s">
        <v>783</v>
      </c>
      <c r="B297" s="22" t="s">
        <v>341</v>
      </c>
      <c r="C297" s="23"/>
      <c r="D297" s="23"/>
      <c r="E297" s="23"/>
      <c r="F297" s="23"/>
      <c r="G297" s="125" t="s">
        <v>784</v>
      </c>
      <c r="H297" s="54">
        <v>49.5</v>
      </c>
      <c r="I297" s="54">
        <v>0</v>
      </c>
      <c r="J297" s="54">
        <v>0</v>
      </c>
      <c r="K297" s="54">
        <v>49.5</v>
      </c>
      <c r="L297" s="126"/>
    </row>
    <row r="298" spans="1:12" x14ac:dyDescent="0.3">
      <c r="A298" s="127" t="s">
        <v>341</v>
      </c>
      <c r="B298" s="22" t="s">
        <v>341</v>
      </c>
      <c r="C298" s="23"/>
      <c r="D298" s="23"/>
      <c r="E298" s="23"/>
      <c r="F298" s="23"/>
      <c r="G298" s="128" t="s">
        <v>341</v>
      </c>
      <c r="H298" s="53"/>
      <c r="I298" s="53"/>
      <c r="J298" s="53"/>
      <c r="K298" s="53"/>
      <c r="L298" s="129"/>
    </row>
    <row r="299" spans="1:12" x14ac:dyDescent="0.3">
      <c r="A299" s="121" t="s">
        <v>785</v>
      </c>
      <c r="B299" s="22" t="s">
        <v>341</v>
      </c>
      <c r="C299" s="23"/>
      <c r="D299" s="23"/>
      <c r="E299" s="23"/>
      <c r="F299" s="122" t="s">
        <v>786</v>
      </c>
      <c r="G299" s="63"/>
      <c r="H299" s="52">
        <v>13471.62</v>
      </c>
      <c r="I299" s="52">
        <v>2706.39</v>
      </c>
      <c r="J299" s="52">
        <v>0</v>
      </c>
      <c r="K299" s="52">
        <v>16178.01</v>
      </c>
      <c r="L299" s="131">
        <f>I299-J299</f>
        <v>2706.39</v>
      </c>
    </row>
    <row r="300" spans="1:12" x14ac:dyDescent="0.3">
      <c r="A300" s="124" t="s">
        <v>787</v>
      </c>
      <c r="B300" s="22" t="s">
        <v>341</v>
      </c>
      <c r="C300" s="23"/>
      <c r="D300" s="23"/>
      <c r="E300" s="23"/>
      <c r="F300" s="23"/>
      <c r="G300" s="125" t="s">
        <v>788</v>
      </c>
      <c r="H300" s="54">
        <v>13471.62</v>
      </c>
      <c r="I300" s="54">
        <v>2706.39</v>
      </c>
      <c r="J300" s="54">
        <v>0</v>
      </c>
      <c r="K300" s="54">
        <v>16178.01</v>
      </c>
      <c r="L300" s="126"/>
    </row>
    <row r="301" spans="1:12" x14ac:dyDescent="0.3">
      <c r="A301" s="127" t="s">
        <v>341</v>
      </c>
      <c r="B301" s="22" t="s">
        <v>341</v>
      </c>
      <c r="C301" s="23"/>
      <c r="D301" s="23"/>
      <c r="E301" s="23"/>
      <c r="F301" s="23"/>
      <c r="G301" s="128" t="s">
        <v>341</v>
      </c>
      <c r="H301" s="53"/>
      <c r="I301" s="53"/>
      <c r="J301" s="53"/>
      <c r="K301" s="53"/>
      <c r="L301" s="129"/>
    </row>
    <row r="302" spans="1:12" x14ac:dyDescent="0.3">
      <c r="A302" s="121" t="s">
        <v>789</v>
      </c>
      <c r="B302" s="22" t="s">
        <v>341</v>
      </c>
      <c r="C302" s="23"/>
      <c r="D302" s="23"/>
      <c r="E302" s="23"/>
      <c r="F302" s="122" t="s">
        <v>790</v>
      </c>
      <c r="G302" s="63"/>
      <c r="H302" s="52">
        <v>22323.91</v>
      </c>
      <c r="I302" s="52">
        <v>3280.35</v>
      </c>
      <c r="J302" s="52">
        <v>0</v>
      </c>
      <c r="K302" s="52">
        <v>25604.26</v>
      </c>
      <c r="L302" s="131">
        <f>I302-J302</f>
        <v>3280.35</v>
      </c>
    </row>
    <row r="303" spans="1:12" x14ac:dyDescent="0.3">
      <c r="A303" s="124" t="s">
        <v>791</v>
      </c>
      <c r="B303" s="22" t="s">
        <v>341</v>
      </c>
      <c r="C303" s="23"/>
      <c r="D303" s="23"/>
      <c r="E303" s="23"/>
      <c r="F303" s="23"/>
      <c r="G303" s="125" t="s">
        <v>792</v>
      </c>
      <c r="H303" s="54">
        <v>22323.91</v>
      </c>
      <c r="I303" s="54">
        <v>3280.35</v>
      </c>
      <c r="J303" s="54">
        <v>0</v>
      </c>
      <c r="K303" s="54">
        <v>25604.26</v>
      </c>
      <c r="L303" s="126"/>
    </row>
    <row r="304" spans="1:12" x14ac:dyDescent="0.3">
      <c r="A304" s="127" t="s">
        <v>341</v>
      </c>
      <c r="B304" s="22" t="s">
        <v>341</v>
      </c>
      <c r="C304" s="23"/>
      <c r="D304" s="23"/>
      <c r="E304" s="23"/>
      <c r="F304" s="23"/>
      <c r="G304" s="128" t="s">
        <v>341</v>
      </c>
      <c r="H304" s="53"/>
      <c r="I304" s="53"/>
      <c r="J304" s="53"/>
      <c r="K304" s="53"/>
      <c r="L304" s="129"/>
    </row>
    <row r="305" spans="1:12" x14ac:dyDescent="0.3">
      <c r="A305" s="121" t="s">
        <v>793</v>
      </c>
      <c r="B305" s="22" t="s">
        <v>341</v>
      </c>
      <c r="C305" s="23"/>
      <c r="D305" s="23"/>
      <c r="E305" s="23"/>
      <c r="F305" s="122" t="s">
        <v>794</v>
      </c>
      <c r="G305" s="63"/>
      <c r="H305" s="52">
        <v>3648</v>
      </c>
      <c r="I305" s="52">
        <v>0</v>
      </c>
      <c r="J305" s="52">
        <v>0</v>
      </c>
      <c r="K305" s="52">
        <v>3648</v>
      </c>
      <c r="L305" s="131">
        <f>I305-J305</f>
        <v>0</v>
      </c>
    </row>
    <row r="306" spans="1:12" x14ac:dyDescent="0.3">
      <c r="A306" s="124" t="s">
        <v>795</v>
      </c>
      <c r="B306" s="22" t="s">
        <v>341</v>
      </c>
      <c r="C306" s="23"/>
      <c r="D306" s="23"/>
      <c r="E306" s="23"/>
      <c r="F306" s="23"/>
      <c r="G306" s="125" t="s">
        <v>768</v>
      </c>
      <c r="H306" s="54">
        <v>3648</v>
      </c>
      <c r="I306" s="54">
        <v>0</v>
      </c>
      <c r="J306" s="54">
        <v>0</v>
      </c>
      <c r="K306" s="54">
        <v>3648</v>
      </c>
      <c r="L306" s="126"/>
    </row>
    <row r="307" spans="1:12" x14ac:dyDescent="0.3">
      <c r="A307" s="127" t="s">
        <v>341</v>
      </c>
      <c r="B307" s="22" t="s">
        <v>341</v>
      </c>
      <c r="C307" s="23"/>
      <c r="D307" s="23"/>
      <c r="E307" s="23"/>
      <c r="F307" s="23"/>
      <c r="G307" s="128" t="s">
        <v>341</v>
      </c>
      <c r="H307" s="53"/>
      <c r="I307" s="53"/>
      <c r="J307" s="53"/>
      <c r="K307" s="53"/>
      <c r="L307" s="129"/>
    </row>
    <row r="308" spans="1:12" x14ac:dyDescent="0.3">
      <c r="A308" s="121" t="s">
        <v>796</v>
      </c>
      <c r="B308" s="22" t="s">
        <v>341</v>
      </c>
      <c r="C308" s="23"/>
      <c r="D308" s="23"/>
      <c r="E308" s="23"/>
      <c r="F308" s="122" t="s">
        <v>752</v>
      </c>
      <c r="G308" s="63"/>
      <c r="H308" s="52">
        <v>118570.85</v>
      </c>
      <c r="I308" s="52">
        <v>18679.419999999998</v>
      </c>
      <c r="J308" s="52">
        <v>0</v>
      </c>
      <c r="K308" s="52">
        <v>137250.26999999999</v>
      </c>
      <c r="L308" s="131">
        <f>I308-J308</f>
        <v>18679.419999999998</v>
      </c>
    </row>
    <row r="309" spans="1:12" x14ac:dyDescent="0.3">
      <c r="A309" s="124" t="s">
        <v>797</v>
      </c>
      <c r="B309" s="22" t="s">
        <v>341</v>
      </c>
      <c r="C309" s="23"/>
      <c r="D309" s="23"/>
      <c r="E309" s="23"/>
      <c r="F309" s="23"/>
      <c r="G309" s="125" t="s">
        <v>754</v>
      </c>
      <c r="H309" s="54">
        <v>5728.86</v>
      </c>
      <c r="I309" s="54">
        <v>0</v>
      </c>
      <c r="J309" s="54">
        <v>0</v>
      </c>
      <c r="K309" s="54">
        <v>5728.86</v>
      </c>
      <c r="L309" s="126"/>
    </row>
    <row r="310" spans="1:12" x14ac:dyDescent="0.3">
      <c r="A310" s="124" t="s">
        <v>798</v>
      </c>
      <c r="B310" s="22" t="s">
        <v>341</v>
      </c>
      <c r="C310" s="23"/>
      <c r="D310" s="23"/>
      <c r="E310" s="23"/>
      <c r="F310" s="23"/>
      <c r="G310" s="125" t="s">
        <v>799</v>
      </c>
      <c r="H310" s="54">
        <v>0</v>
      </c>
      <c r="I310" s="54">
        <v>18216.939999999999</v>
      </c>
      <c r="J310" s="54">
        <v>0</v>
      </c>
      <c r="K310" s="54">
        <v>18216.939999999999</v>
      </c>
      <c r="L310" s="126"/>
    </row>
    <row r="311" spans="1:12" x14ac:dyDescent="0.3">
      <c r="A311" s="124" t="s">
        <v>800</v>
      </c>
      <c r="B311" s="22" t="s">
        <v>341</v>
      </c>
      <c r="C311" s="23"/>
      <c r="D311" s="23"/>
      <c r="E311" s="23"/>
      <c r="F311" s="23"/>
      <c r="G311" s="125" t="s">
        <v>801</v>
      </c>
      <c r="H311" s="54">
        <v>85892.11</v>
      </c>
      <c r="I311" s="54">
        <v>0</v>
      </c>
      <c r="J311" s="54">
        <v>0</v>
      </c>
      <c r="K311" s="54">
        <v>85892.11</v>
      </c>
      <c r="L311" s="126"/>
    </row>
    <row r="312" spans="1:12" x14ac:dyDescent="0.3">
      <c r="A312" s="124" t="s">
        <v>802</v>
      </c>
      <c r="B312" s="22" t="s">
        <v>341</v>
      </c>
      <c r="C312" s="23"/>
      <c r="D312" s="23"/>
      <c r="E312" s="23"/>
      <c r="F312" s="23"/>
      <c r="G312" s="125" t="s">
        <v>756</v>
      </c>
      <c r="H312" s="54">
        <v>26949.88</v>
      </c>
      <c r="I312" s="54">
        <v>462.48</v>
      </c>
      <c r="J312" s="54">
        <v>0</v>
      </c>
      <c r="K312" s="54">
        <v>27412.36</v>
      </c>
      <c r="L312" s="126"/>
    </row>
    <row r="313" spans="1:12" x14ac:dyDescent="0.3">
      <c r="A313" s="127" t="s">
        <v>341</v>
      </c>
      <c r="B313" s="22" t="s">
        <v>341</v>
      </c>
      <c r="C313" s="23"/>
      <c r="D313" s="23"/>
      <c r="E313" s="23"/>
      <c r="F313" s="23"/>
      <c r="G313" s="128" t="s">
        <v>341</v>
      </c>
      <c r="H313" s="53"/>
      <c r="I313" s="53"/>
      <c r="J313" s="53"/>
      <c r="K313" s="53"/>
      <c r="L313" s="129"/>
    </row>
    <row r="314" spans="1:12" x14ac:dyDescent="0.3">
      <c r="A314" s="121" t="s">
        <v>803</v>
      </c>
      <c r="B314" s="21" t="s">
        <v>341</v>
      </c>
      <c r="C314" s="122" t="s">
        <v>804</v>
      </c>
      <c r="D314" s="63"/>
      <c r="E314" s="63"/>
      <c r="F314" s="63"/>
      <c r="G314" s="63"/>
      <c r="H314" s="52">
        <v>97382.55</v>
      </c>
      <c r="I314" s="52">
        <v>5150.53</v>
      </c>
      <c r="J314" s="52">
        <v>0.03</v>
      </c>
      <c r="K314" s="52">
        <v>102533.05</v>
      </c>
      <c r="L314" s="131">
        <f>I314-J314</f>
        <v>5150.5</v>
      </c>
    </row>
    <row r="315" spans="1:12" x14ac:dyDescent="0.3">
      <c r="A315" s="121" t="s">
        <v>805</v>
      </c>
      <c r="B315" s="22" t="s">
        <v>341</v>
      </c>
      <c r="C315" s="23"/>
      <c r="D315" s="122" t="s">
        <v>804</v>
      </c>
      <c r="E315" s="63"/>
      <c r="F315" s="63"/>
      <c r="G315" s="63"/>
      <c r="H315" s="52">
        <v>97382.55</v>
      </c>
      <c r="I315" s="52">
        <v>5150.53</v>
      </c>
      <c r="J315" s="52">
        <v>0.03</v>
      </c>
      <c r="K315" s="52">
        <v>102533.05</v>
      </c>
      <c r="L315" s="123"/>
    </row>
    <row r="316" spans="1:12" x14ac:dyDescent="0.3">
      <c r="A316" s="121" t="s">
        <v>806</v>
      </c>
      <c r="B316" s="22" t="s">
        <v>341</v>
      </c>
      <c r="C316" s="23"/>
      <c r="D316" s="23"/>
      <c r="E316" s="122" t="s">
        <v>807</v>
      </c>
      <c r="F316" s="63"/>
      <c r="G316" s="63"/>
      <c r="H316" s="52">
        <v>97382.55</v>
      </c>
      <c r="I316" s="52">
        <v>5150.53</v>
      </c>
      <c r="J316" s="52">
        <v>0.03</v>
      </c>
      <c r="K316" s="52">
        <v>102533.05</v>
      </c>
      <c r="L316" s="123"/>
    </row>
    <row r="317" spans="1:12" x14ac:dyDescent="0.3">
      <c r="A317" s="121" t="s">
        <v>808</v>
      </c>
      <c r="B317" s="22" t="s">
        <v>341</v>
      </c>
      <c r="C317" s="23"/>
      <c r="D317" s="23"/>
      <c r="E317" s="23"/>
      <c r="F317" s="122" t="s">
        <v>809</v>
      </c>
      <c r="G317" s="63"/>
      <c r="H317" s="52">
        <v>58803.43</v>
      </c>
      <c r="I317" s="52">
        <v>0</v>
      </c>
      <c r="J317" s="52">
        <v>0</v>
      </c>
      <c r="K317" s="52">
        <v>58803.43</v>
      </c>
      <c r="L317" s="131">
        <f>I317-J317</f>
        <v>0</v>
      </c>
    </row>
    <row r="318" spans="1:12" x14ac:dyDescent="0.3">
      <c r="A318" s="124" t="s">
        <v>810</v>
      </c>
      <c r="B318" s="22" t="s">
        <v>341</v>
      </c>
      <c r="C318" s="23"/>
      <c r="D318" s="23"/>
      <c r="E318" s="23"/>
      <c r="F318" s="23"/>
      <c r="G318" s="125" t="s">
        <v>811</v>
      </c>
      <c r="H318" s="54">
        <v>58803.43</v>
      </c>
      <c r="I318" s="54">
        <v>0</v>
      </c>
      <c r="J318" s="54">
        <v>0</v>
      </c>
      <c r="K318" s="54">
        <v>58803.43</v>
      </c>
      <c r="L318" s="126"/>
    </row>
    <row r="319" spans="1:12" x14ac:dyDescent="0.3">
      <c r="A319" s="127" t="s">
        <v>341</v>
      </c>
      <c r="B319" s="22" t="s">
        <v>341</v>
      </c>
      <c r="C319" s="23"/>
      <c r="D319" s="23"/>
      <c r="E319" s="23"/>
      <c r="F319" s="23"/>
      <c r="G319" s="128" t="s">
        <v>341</v>
      </c>
      <c r="H319" s="53"/>
      <c r="I319" s="53"/>
      <c r="J319" s="53"/>
      <c r="K319" s="53"/>
      <c r="L319" s="129"/>
    </row>
    <row r="320" spans="1:12" x14ac:dyDescent="0.3">
      <c r="A320" s="121" t="s">
        <v>812</v>
      </c>
      <c r="B320" s="22" t="s">
        <v>341</v>
      </c>
      <c r="C320" s="23"/>
      <c r="D320" s="23"/>
      <c r="E320" s="23"/>
      <c r="F320" s="122" t="s">
        <v>813</v>
      </c>
      <c r="G320" s="63"/>
      <c r="H320" s="52">
        <v>1000</v>
      </c>
      <c r="I320" s="52">
        <v>1500</v>
      </c>
      <c r="J320" s="52">
        <v>0</v>
      </c>
      <c r="K320" s="52">
        <v>2500</v>
      </c>
      <c r="L320" s="131">
        <f>I320-J320</f>
        <v>1500</v>
      </c>
    </row>
    <row r="321" spans="1:12" x14ac:dyDescent="0.3">
      <c r="A321" s="124" t="s">
        <v>814</v>
      </c>
      <c r="B321" s="22" t="s">
        <v>341</v>
      </c>
      <c r="C321" s="23"/>
      <c r="D321" s="23"/>
      <c r="E321" s="23"/>
      <c r="F321" s="23"/>
      <c r="G321" s="125" t="s">
        <v>815</v>
      </c>
      <c r="H321" s="54">
        <v>1000</v>
      </c>
      <c r="I321" s="54">
        <v>1500</v>
      </c>
      <c r="J321" s="54">
        <v>0</v>
      </c>
      <c r="K321" s="54">
        <v>2500</v>
      </c>
      <c r="L321" s="126"/>
    </row>
    <row r="322" spans="1:12" x14ac:dyDescent="0.3">
      <c r="A322" s="127" t="s">
        <v>341</v>
      </c>
      <c r="B322" s="22" t="s">
        <v>341</v>
      </c>
      <c r="C322" s="23"/>
      <c r="D322" s="23"/>
      <c r="E322" s="23"/>
      <c r="F322" s="23"/>
      <c r="G322" s="128" t="s">
        <v>341</v>
      </c>
      <c r="H322" s="53"/>
      <c r="I322" s="53"/>
      <c r="J322" s="53"/>
      <c r="K322" s="53"/>
      <c r="L322" s="129"/>
    </row>
    <row r="323" spans="1:12" x14ac:dyDescent="0.3">
      <c r="A323" s="121" t="s">
        <v>816</v>
      </c>
      <c r="B323" s="22" t="s">
        <v>341</v>
      </c>
      <c r="C323" s="23"/>
      <c r="D323" s="23"/>
      <c r="E323" s="23"/>
      <c r="F323" s="122" t="s">
        <v>817</v>
      </c>
      <c r="G323" s="63"/>
      <c r="H323" s="52">
        <v>857.7</v>
      </c>
      <c r="I323" s="52">
        <v>832.2</v>
      </c>
      <c r="J323" s="52">
        <v>0</v>
      </c>
      <c r="K323" s="52">
        <v>1689.9</v>
      </c>
      <c r="L323" s="131">
        <f>I323-J323</f>
        <v>832.2</v>
      </c>
    </row>
    <row r="324" spans="1:12" x14ac:dyDescent="0.3">
      <c r="A324" s="124" t="s">
        <v>818</v>
      </c>
      <c r="B324" s="22" t="s">
        <v>341</v>
      </c>
      <c r="C324" s="23"/>
      <c r="D324" s="23"/>
      <c r="E324" s="23"/>
      <c r="F324" s="23"/>
      <c r="G324" s="125" t="s">
        <v>768</v>
      </c>
      <c r="H324" s="54">
        <v>857.7</v>
      </c>
      <c r="I324" s="54">
        <v>832.2</v>
      </c>
      <c r="J324" s="54">
        <v>0</v>
      </c>
      <c r="K324" s="54">
        <v>1689.9</v>
      </c>
      <c r="L324" s="126"/>
    </row>
    <row r="325" spans="1:12" x14ac:dyDescent="0.3">
      <c r="A325" s="127" t="s">
        <v>341</v>
      </c>
      <c r="B325" s="22" t="s">
        <v>341</v>
      </c>
      <c r="C325" s="23"/>
      <c r="D325" s="23"/>
      <c r="E325" s="23"/>
      <c r="F325" s="23"/>
      <c r="G325" s="128" t="s">
        <v>341</v>
      </c>
      <c r="H325" s="53"/>
      <c r="I325" s="53"/>
      <c r="J325" s="53"/>
      <c r="K325" s="53"/>
      <c r="L325" s="129"/>
    </row>
    <row r="326" spans="1:12" x14ac:dyDescent="0.3">
      <c r="A326" s="121" t="s">
        <v>819</v>
      </c>
      <c r="B326" s="22" t="s">
        <v>341</v>
      </c>
      <c r="C326" s="23"/>
      <c r="D326" s="23"/>
      <c r="E326" s="23"/>
      <c r="F326" s="122" t="s">
        <v>752</v>
      </c>
      <c r="G326" s="63"/>
      <c r="H326" s="52">
        <v>36721.42</v>
      </c>
      <c r="I326" s="52">
        <v>2818.33</v>
      </c>
      <c r="J326" s="52">
        <v>0.03</v>
      </c>
      <c r="K326" s="52">
        <v>39539.72</v>
      </c>
      <c r="L326" s="131">
        <f>I326-J326</f>
        <v>2818.2999999999997</v>
      </c>
    </row>
    <row r="327" spans="1:12" x14ac:dyDescent="0.3">
      <c r="A327" s="124" t="s">
        <v>820</v>
      </c>
      <c r="B327" s="22" t="s">
        <v>341</v>
      </c>
      <c r="C327" s="23"/>
      <c r="D327" s="23"/>
      <c r="E327" s="23"/>
      <c r="F327" s="23"/>
      <c r="G327" s="125" t="s">
        <v>768</v>
      </c>
      <c r="H327" s="54">
        <v>287.39999999999998</v>
      </c>
      <c r="I327" s="54">
        <v>0</v>
      </c>
      <c r="J327" s="54">
        <v>0</v>
      </c>
      <c r="K327" s="54">
        <v>287.39999999999998</v>
      </c>
      <c r="L327" s="126"/>
    </row>
    <row r="328" spans="1:12" x14ac:dyDescent="0.3">
      <c r="A328" s="124" t="s">
        <v>821</v>
      </c>
      <c r="B328" s="22" t="s">
        <v>341</v>
      </c>
      <c r="C328" s="23"/>
      <c r="D328" s="23"/>
      <c r="E328" s="23"/>
      <c r="F328" s="23"/>
      <c r="G328" s="125" t="s">
        <v>822</v>
      </c>
      <c r="H328" s="54">
        <v>548</v>
      </c>
      <c r="I328" s="54">
        <v>0</v>
      </c>
      <c r="J328" s="54">
        <v>0</v>
      </c>
      <c r="K328" s="54">
        <v>548</v>
      </c>
      <c r="L328" s="126"/>
    </row>
    <row r="329" spans="1:12" x14ac:dyDescent="0.3">
      <c r="A329" s="124" t="s">
        <v>823</v>
      </c>
      <c r="B329" s="22" t="s">
        <v>341</v>
      </c>
      <c r="C329" s="23"/>
      <c r="D329" s="23"/>
      <c r="E329" s="23"/>
      <c r="F329" s="23"/>
      <c r="G329" s="125" t="s">
        <v>710</v>
      </c>
      <c r="H329" s="54">
        <v>10455.76</v>
      </c>
      <c r="I329" s="54">
        <v>0</v>
      </c>
      <c r="J329" s="54">
        <v>0</v>
      </c>
      <c r="K329" s="54">
        <v>10455.76</v>
      </c>
      <c r="L329" s="126"/>
    </row>
    <row r="330" spans="1:12" x14ac:dyDescent="0.3">
      <c r="A330" s="124" t="s">
        <v>824</v>
      </c>
      <c r="B330" s="22" t="s">
        <v>341</v>
      </c>
      <c r="C330" s="23"/>
      <c r="D330" s="23"/>
      <c r="E330" s="23"/>
      <c r="F330" s="23"/>
      <c r="G330" s="125" t="s">
        <v>754</v>
      </c>
      <c r="H330" s="54">
        <v>2105.7600000000002</v>
      </c>
      <c r="I330" s="54">
        <v>0</v>
      </c>
      <c r="J330" s="54">
        <v>0</v>
      </c>
      <c r="K330" s="54">
        <v>2105.7600000000002</v>
      </c>
      <c r="L330" s="126"/>
    </row>
    <row r="331" spans="1:12" x14ac:dyDescent="0.3">
      <c r="A331" s="124" t="s">
        <v>825</v>
      </c>
      <c r="B331" s="22" t="s">
        <v>341</v>
      </c>
      <c r="C331" s="23"/>
      <c r="D331" s="23"/>
      <c r="E331" s="23"/>
      <c r="F331" s="23"/>
      <c r="G331" s="125" t="s">
        <v>826</v>
      </c>
      <c r="H331" s="54">
        <v>23324.5</v>
      </c>
      <c r="I331" s="54">
        <v>2818.33</v>
      </c>
      <c r="J331" s="54">
        <v>0.03</v>
      </c>
      <c r="K331" s="54">
        <v>26142.799999999999</v>
      </c>
      <c r="L331" s="126"/>
    </row>
    <row r="332" spans="1:12" x14ac:dyDescent="0.3">
      <c r="A332" s="121" t="s">
        <v>341</v>
      </c>
      <c r="B332" s="22" t="s">
        <v>341</v>
      </c>
      <c r="C332" s="23"/>
      <c r="D332" s="23"/>
      <c r="E332" s="122" t="s">
        <v>341</v>
      </c>
      <c r="F332" s="63"/>
      <c r="G332" s="63"/>
      <c r="H332" s="56"/>
      <c r="I332" s="56"/>
      <c r="J332" s="56"/>
      <c r="K332" s="56"/>
      <c r="L332" s="110"/>
    </row>
    <row r="333" spans="1:12" x14ac:dyDescent="0.3">
      <c r="A333" s="121" t="s">
        <v>827</v>
      </c>
      <c r="B333" s="21" t="s">
        <v>341</v>
      </c>
      <c r="C333" s="122" t="s">
        <v>828</v>
      </c>
      <c r="D333" s="63"/>
      <c r="E333" s="63"/>
      <c r="F333" s="63"/>
      <c r="G333" s="63"/>
      <c r="H333" s="52">
        <v>209177.32</v>
      </c>
      <c r="I333" s="52">
        <v>96693.08</v>
      </c>
      <c r="J333" s="52">
        <v>0</v>
      </c>
      <c r="K333" s="52">
        <v>305870.40000000002</v>
      </c>
      <c r="L333" s="131">
        <f>I333-J333</f>
        <v>96693.08</v>
      </c>
    </row>
    <row r="334" spans="1:12" x14ac:dyDescent="0.3">
      <c r="A334" s="121" t="s">
        <v>829</v>
      </c>
      <c r="B334" s="22" t="s">
        <v>341</v>
      </c>
      <c r="C334" s="23"/>
      <c r="D334" s="122" t="s">
        <v>828</v>
      </c>
      <c r="E334" s="63"/>
      <c r="F334" s="63"/>
      <c r="G334" s="63"/>
      <c r="H334" s="52">
        <v>209177.32</v>
      </c>
      <c r="I334" s="52">
        <v>96693.08</v>
      </c>
      <c r="J334" s="52">
        <v>0</v>
      </c>
      <c r="K334" s="52">
        <v>305870.40000000002</v>
      </c>
      <c r="L334" s="123"/>
    </row>
    <row r="335" spans="1:12" x14ac:dyDescent="0.3">
      <c r="A335" s="121" t="s">
        <v>830</v>
      </c>
      <c r="B335" s="22" t="s">
        <v>341</v>
      </c>
      <c r="C335" s="23"/>
      <c r="D335" s="23"/>
      <c r="E335" s="122" t="s">
        <v>828</v>
      </c>
      <c r="F335" s="63"/>
      <c r="G335" s="63"/>
      <c r="H335" s="52">
        <v>209177.32</v>
      </c>
      <c r="I335" s="52">
        <v>96693.08</v>
      </c>
      <c r="J335" s="52">
        <v>0</v>
      </c>
      <c r="K335" s="52">
        <v>305870.40000000002</v>
      </c>
      <c r="L335" s="123"/>
    </row>
    <row r="336" spans="1:12" x14ac:dyDescent="0.3">
      <c r="A336" s="121" t="s">
        <v>831</v>
      </c>
      <c r="B336" s="22" t="s">
        <v>341</v>
      </c>
      <c r="C336" s="23"/>
      <c r="D336" s="23"/>
      <c r="E336" s="23"/>
      <c r="F336" s="122" t="s">
        <v>813</v>
      </c>
      <c r="G336" s="63"/>
      <c r="H336" s="52">
        <v>142421.32999999999</v>
      </c>
      <c r="I336" s="52">
        <v>96693.08</v>
      </c>
      <c r="J336" s="52">
        <v>0</v>
      </c>
      <c r="K336" s="52">
        <v>239114.41</v>
      </c>
      <c r="L336" s="131">
        <f>I336-J336</f>
        <v>96693.08</v>
      </c>
    </row>
    <row r="337" spans="1:12" x14ac:dyDescent="0.3">
      <c r="A337" s="124" t="s">
        <v>832</v>
      </c>
      <c r="B337" s="22" t="s">
        <v>341</v>
      </c>
      <c r="C337" s="23"/>
      <c r="D337" s="23"/>
      <c r="E337" s="23"/>
      <c r="F337" s="23"/>
      <c r="G337" s="125" t="s">
        <v>833</v>
      </c>
      <c r="H337" s="54">
        <v>142421.32999999999</v>
      </c>
      <c r="I337" s="54">
        <v>96693.08</v>
      </c>
      <c r="J337" s="54">
        <v>0</v>
      </c>
      <c r="K337" s="54">
        <v>239114.41</v>
      </c>
      <c r="L337" s="126"/>
    </row>
    <row r="338" spans="1:12" x14ac:dyDescent="0.3">
      <c r="A338" s="127" t="s">
        <v>341</v>
      </c>
      <c r="B338" s="22" t="s">
        <v>341</v>
      </c>
      <c r="C338" s="23"/>
      <c r="D338" s="23"/>
      <c r="E338" s="23"/>
      <c r="F338" s="23"/>
      <c r="G338" s="128" t="s">
        <v>341</v>
      </c>
      <c r="H338" s="53"/>
      <c r="I338" s="53"/>
      <c r="J338" s="53"/>
      <c r="K338" s="53"/>
      <c r="L338" s="129"/>
    </row>
    <row r="339" spans="1:12" x14ac:dyDescent="0.3">
      <c r="A339" s="121" t="s">
        <v>834</v>
      </c>
      <c r="B339" s="22" t="s">
        <v>341</v>
      </c>
      <c r="C339" s="23"/>
      <c r="D339" s="23"/>
      <c r="E339" s="23"/>
      <c r="F339" s="122" t="s">
        <v>835</v>
      </c>
      <c r="G339" s="63"/>
      <c r="H339" s="52">
        <v>62965.49</v>
      </c>
      <c r="I339" s="52">
        <v>0</v>
      </c>
      <c r="J339" s="52">
        <v>0</v>
      </c>
      <c r="K339" s="52">
        <v>62965.49</v>
      </c>
      <c r="L339" s="131">
        <f>I339-J339</f>
        <v>0</v>
      </c>
    </row>
    <row r="340" spans="1:12" x14ac:dyDescent="0.3">
      <c r="A340" s="124" t="s">
        <v>836</v>
      </c>
      <c r="B340" s="22" t="s">
        <v>341</v>
      </c>
      <c r="C340" s="23"/>
      <c r="D340" s="23"/>
      <c r="E340" s="23"/>
      <c r="F340" s="23"/>
      <c r="G340" s="125" t="s">
        <v>837</v>
      </c>
      <c r="H340" s="54">
        <v>53463.22</v>
      </c>
      <c r="I340" s="54">
        <v>0</v>
      </c>
      <c r="J340" s="54">
        <v>0</v>
      </c>
      <c r="K340" s="54">
        <v>53463.22</v>
      </c>
      <c r="L340" s="126"/>
    </row>
    <row r="341" spans="1:12" x14ac:dyDescent="0.3">
      <c r="A341" s="124" t="s">
        <v>838</v>
      </c>
      <c r="B341" s="22" t="s">
        <v>341</v>
      </c>
      <c r="C341" s="23"/>
      <c r="D341" s="23"/>
      <c r="E341" s="23"/>
      <c r="F341" s="23"/>
      <c r="G341" s="125" t="s">
        <v>839</v>
      </c>
      <c r="H341" s="54">
        <v>9502.27</v>
      </c>
      <c r="I341" s="54">
        <v>0</v>
      </c>
      <c r="J341" s="54">
        <v>0</v>
      </c>
      <c r="K341" s="54">
        <v>9502.27</v>
      </c>
      <c r="L341" s="126"/>
    </row>
    <row r="342" spans="1:12" x14ac:dyDescent="0.3">
      <c r="A342" s="127" t="s">
        <v>341</v>
      </c>
      <c r="B342" s="22" t="s">
        <v>341</v>
      </c>
      <c r="C342" s="23"/>
      <c r="D342" s="23"/>
      <c r="E342" s="23"/>
      <c r="F342" s="23"/>
      <c r="G342" s="128" t="s">
        <v>341</v>
      </c>
      <c r="H342" s="53"/>
      <c r="I342" s="53"/>
      <c r="J342" s="53"/>
      <c r="K342" s="53"/>
      <c r="L342" s="129"/>
    </row>
    <row r="343" spans="1:12" x14ac:dyDescent="0.3">
      <c r="A343" s="121" t="s">
        <v>840</v>
      </c>
      <c r="B343" s="22" t="s">
        <v>341</v>
      </c>
      <c r="C343" s="23"/>
      <c r="D343" s="23"/>
      <c r="E343" s="23"/>
      <c r="F343" s="122" t="s">
        <v>752</v>
      </c>
      <c r="G343" s="63"/>
      <c r="H343" s="52">
        <v>3790.5</v>
      </c>
      <c r="I343" s="52">
        <v>0</v>
      </c>
      <c r="J343" s="52">
        <v>0</v>
      </c>
      <c r="K343" s="52">
        <v>3790.5</v>
      </c>
      <c r="L343" s="131">
        <f>I343-J343</f>
        <v>0</v>
      </c>
    </row>
    <row r="344" spans="1:12" x14ac:dyDescent="0.3">
      <c r="A344" s="124" t="s">
        <v>841</v>
      </c>
      <c r="B344" s="22" t="s">
        <v>341</v>
      </c>
      <c r="C344" s="23"/>
      <c r="D344" s="23"/>
      <c r="E344" s="23"/>
      <c r="F344" s="23"/>
      <c r="G344" s="125" t="s">
        <v>754</v>
      </c>
      <c r="H344" s="54">
        <v>1197</v>
      </c>
      <c r="I344" s="54">
        <v>0</v>
      </c>
      <c r="J344" s="54">
        <v>0</v>
      </c>
      <c r="K344" s="54">
        <v>1197</v>
      </c>
      <c r="L344" s="126"/>
    </row>
    <row r="345" spans="1:12" x14ac:dyDescent="0.3">
      <c r="A345" s="124" t="s">
        <v>842</v>
      </c>
      <c r="B345" s="22" t="s">
        <v>341</v>
      </c>
      <c r="C345" s="23"/>
      <c r="D345" s="23"/>
      <c r="E345" s="23"/>
      <c r="F345" s="23"/>
      <c r="G345" s="125" t="s">
        <v>768</v>
      </c>
      <c r="H345" s="54">
        <v>2593.5</v>
      </c>
      <c r="I345" s="54">
        <v>0</v>
      </c>
      <c r="J345" s="54">
        <v>0</v>
      </c>
      <c r="K345" s="54">
        <v>2593.5</v>
      </c>
      <c r="L345" s="126"/>
    </row>
    <row r="346" spans="1:12" x14ac:dyDescent="0.3">
      <c r="A346" s="127" t="s">
        <v>341</v>
      </c>
      <c r="B346" s="22" t="s">
        <v>341</v>
      </c>
      <c r="C346" s="23"/>
      <c r="D346" s="23"/>
      <c r="E346" s="23"/>
      <c r="F346" s="23"/>
      <c r="G346" s="128" t="s">
        <v>341</v>
      </c>
      <c r="H346" s="53"/>
      <c r="I346" s="53"/>
      <c r="J346" s="53"/>
      <c r="K346" s="53"/>
      <c r="L346" s="129"/>
    </row>
    <row r="347" spans="1:12" x14ac:dyDescent="0.3">
      <c r="A347" s="121" t="s">
        <v>844</v>
      </c>
      <c r="B347" s="21" t="s">
        <v>341</v>
      </c>
      <c r="C347" s="122" t="s">
        <v>845</v>
      </c>
      <c r="D347" s="63"/>
      <c r="E347" s="63"/>
      <c r="F347" s="63"/>
      <c r="G347" s="63"/>
      <c r="H347" s="52">
        <v>479734.87</v>
      </c>
      <c r="I347" s="52">
        <v>100779.85</v>
      </c>
      <c r="J347" s="52">
        <v>45000</v>
      </c>
      <c r="K347" s="52">
        <v>535514.72</v>
      </c>
      <c r="L347" s="131">
        <f>I347-J347</f>
        <v>55779.850000000006</v>
      </c>
    </row>
    <row r="348" spans="1:12" x14ac:dyDescent="0.3">
      <c r="A348" s="121" t="s">
        <v>846</v>
      </c>
      <c r="B348" s="22" t="s">
        <v>341</v>
      </c>
      <c r="C348" s="23"/>
      <c r="D348" s="122" t="s">
        <v>845</v>
      </c>
      <c r="E348" s="63"/>
      <c r="F348" s="63"/>
      <c r="G348" s="63"/>
      <c r="H348" s="52">
        <v>479734.87</v>
      </c>
      <c r="I348" s="52">
        <v>100779.85</v>
      </c>
      <c r="J348" s="52">
        <v>45000</v>
      </c>
      <c r="K348" s="52">
        <v>535514.72</v>
      </c>
      <c r="L348" s="123"/>
    </row>
    <row r="349" spans="1:12" x14ac:dyDescent="0.3">
      <c r="A349" s="121" t="s">
        <v>847</v>
      </c>
      <c r="B349" s="22" t="s">
        <v>341</v>
      </c>
      <c r="C349" s="23"/>
      <c r="D349" s="23"/>
      <c r="E349" s="122" t="s">
        <v>845</v>
      </c>
      <c r="F349" s="63"/>
      <c r="G349" s="63"/>
      <c r="H349" s="52">
        <v>479734.87</v>
      </c>
      <c r="I349" s="52">
        <v>100779.85</v>
      </c>
      <c r="J349" s="52">
        <v>45000</v>
      </c>
      <c r="K349" s="52">
        <v>535514.72</v>
      </c>
      <c r="L349" s="123"/>
    </row>
    <row r="350" spans="1:12" x14ac:dyDescent="0.3">
      <c r="A350" s="121" t="s">
        <v>848</v>
      </c>
      <c r="B350" s="22" t="s">
        <v>341</v>
      </c>
      <c r="C350" s="23"/>
      <c r="D350" s="23"/>
      <c r="E350" s="23"/>
      <c r="F350" s="122" t="s">
        <v>849</v>
      </c>
      <c r="G350" s="63"/>
      <c r="H350" s="52">
        <v>68512</v>
      </c>
      <c r="I350" s="52">
        <v>24570.9</v>
      </c>
      <c r="J350" s="52">
        <v>0</v>
      </c>
      <c r="K350" s="52">
        <v>93082.9</v>
      </c>
      <c r="L350" s="131">
        <f>I350-J350</f>
        <v>24570.9</v>
      </c>
    </row>
    <row r="351" spans="1:12" x14ac:dyDescent="0.3">
      <c r="A351" s="124" t="s">
        <v>850</v>
      </c>
      <c r="B351" s="22" t="s">
        <v>341</v>
      </c>
      <c r="C351" s="23"/>
      <c r="D351" s="23"/>
      <c r="E351" s="23"/>
      <c r="F351" s="23"/>
      <c r="G351" s="125" t="s">
        <v>851</v>
      </c>
      <c r="H351" s="54">
        <v>68512</v>
      </c>
      <c r="I351" s="54">
        <v>24570.9</v>
      </c>
      <c r="J351" s="54">
        <v>0</v>
      </c>
      <c r="K351" s="54">
        <v>93082.9</v>
      </c>
      <c r="L351" s="126"/>
    </row>
    <row r="352" spans="1:12" x14ac:dyDescent="0.3">
      <c r="A352" s="127" t="s">
        <v>341</v>
      </c>
      <c r="B352" s="22" t="s">
        <v>341</v>
      </c>
      <c r="C352" s="23"/>
      <c r="D352" s="23"/>
      <c r="E352" s="23"/>
      <c r="F352" s="23"/>
      <c r="G352" s="128" t="s">
        <v>341</v>
      </c>
      <c r="H352" s="53"/>
      <c r="I352" s="53"/>
      <c r="J352" s="53"/>
      <c r="K352" s="53"/>
      <c r="L352" s="129"/>
    </row>
    <row r="353" spans="1:12" x14ac:dyDescent="0.3">
      <c r="A353" s="121" t="s">
        <v>852</v>
      </c>
      <c r="B353" s="22" t="s">
        <v>341</v>
      </c>
      <c r="C353" s="23"/>
      <c r="D353" s="23"/>
      <c r="E353" s="23"/>
      <c r="F353" s="122" t="s">
        <v>853</v>
      </c>
      <c r="G353" s="63"/>
      <c r="H353" s="52">
        <v>22543.02</v>
      </c>
      <c r="I353" s="52">
        <v>32908.800000000003</v>
      </c>
      <c r="J353" s="52">
        <v>0</v>
      </c>
      <c r="K353" s="52">
        <v>55451.82</v>
      </c>
      <c r="L353" s="131">
        <f>I353-J353</f>
        <v>32908.800000000003</v>
      </c>
    </row>
    <row r="354" spans="1:12" x14ac:dyDescent="0.3">
      <c r="A354" s="124" t="s">
        <v>854</v>
      </c>
      <c r="B354" s="22" t="s">
        <v>341</v>
      </c>
      <c r="C354" s="23"/>
      <c r="D354" s="23"/>
      <c r="E354" s="23"/>
      <c r="F354" s="23"/>
      <c r="G354" s="125" t="s">
        <v>855</v>
      </c>
      <c r="H354" s="54">
        <v>22543.02</v>
      </c>
      <c r="I354" s="54">
        <v>21840</v>
      </c>
      <c r="J354" s="54">
        <v>0</v>
      </c>
      <c r="K354" s="54">
        <v>44383.02</v>
      </c>
      <c r="L354" s="126"/>
    </row>
    <row r="355" spans="1:12" x14ac:dyDescent="0.3">
      <c r="A355" s="124" t="s">
        <v>856</v>
      </c>
      <c r="B355" s="22" t="s">
        <v>341</v>
      </c>
      <c r="C355" s="23"/>
      <c r="D355" s="23"/>
      <c r="E355" s="23"/>
      <c r="F355" s="23"/>
      <c r="G355" s="125" t="s">
        <v>857</v>
      </c>
      <c r="H355" s="54">
        <v>0</v>
      </c>
      <c r="I355" s="54">
        <v>11068.8</v>
      </c>
      <c r="J355" s="54">
        <v>0</v>
      </c>
      <c r="K355" s="54">
        <v>11068.8</v>
      </c>
      <c r="L355" s="126"/>
    </row>
    <row r="356" spans="1:12" x14ac:dyDescent="0.3">
      <c r="A356" s="127" t="s">
        <v>341</v>
      </c>
      <c r="B356" s="22" t="s">
        <v>341</v>
      </c>
      <c r="C356" s="23"/>
      <c r="D356" s="23"/>
      <c r="E356" s="23"/>
      <c r="F356" s="23"/>
      <c r="G356" s="128" t="s">
        <v>341</v>
      </c>
      <c r="H356" s="53"/>
      <c r="I356" s="53"/>
      <c r="J356" s="53"/>
      <c r="K356" s="53"/>
      <c r="L356" s="129"/>
    </row>
    <row r="357" spans="1:12" x14ac:dyDescent="0.3">
      <c r="A357" s="121" t="s">
        <v>858</v>
      </c>
      <c r="B357" s="22" t="s">
        <v>341</v>
      </c>
      <c r="C357" s="23"/>
      <c r="D357" s="23"/>
      <c r="E357" s="23"/>
      <c r="F357" s="122" t="s">
        <v>859</v>
      </c>
      <c r="G357" s="63"/>
      <c r="H357" s="52">
        <v>0</v>
      </c>
      <c r="I357" s="52">
        <v>109</v>
      </c>
      <c r="J357" s="52">
        <v>0</v>
      </c>
      <c r="K357" s="52">
        <v>109</v>
      </c>
      <c r="L357" s="131">
        <f>I357-J357</f>
        <v>109</v>
      </c>
    </row>
    <row r="358" spans="1:12" x14ac:dyDescent="0.3">
      <c r="A358" s="124" t="s">
        <v>860</v>
      </c>
      <c r="B358" s="22" t="s">
        <v>341</v>
      </c>
      <c r="C358" s="23"/>
      <c r="D358" s="23"/>
      <c r="E358" s="23"/>
      <c r="F358" s="23"/>
      <c r="G358" s="125" t="s">
        <v>861</v>
      </c>
      <c r="H358" s="54">
        <v>0</v>
      </c>
      <c r="I358" s="54">
        <v>109</v>
      </c>
      <c r="J358" s="54">
        <v>0</v>
      </c>
      <c r="K358" s="54">
        <v>109</v>
      </c>
      <c r="L358" s="126"/>
    </row>
    <row r="359" spans="1:12" x14ac:dyDescent="0.3">
      <c r="A359" s="127" t="s">
        <v>341</v>
      </c>
      <c r="B359" s="22" t="s">
        <v>341</v>
      </c>
      <c r="C359" s="23"/>
      <c r="D359" s="23"/>
      <c r="E359" s="23"/>
      <c r="F359" s="23"/>
      <c r="G359" s="128" t="s">
        <v>341</v>
      </c>
      <c r="H359" s="53"/>
      <c r="I359" s="53"/>
      <c r="J359" s="53"/>
      <c r="K359" s="53"/>
      <c r="L359" s="129"/>
    </row>
    <row r="360" spans="1:12" x14ac:dyDescent="0.3">
      <c r="A360" s="121" t="s">
        <v>862</v>
      </c>
      <c r="B360" s="22" t="s">
        <v>341</v>
      </c>
      <c r="C360" s="23"/>
      <c r="D360" s="23"/>
      <c r="E360" s="23"/>
      <c r="F360" s="122" t="s">
        <v>863</v>
      </c>
      <c r="G360" s="63"/>
      <c r="H360" s="52">
        <v>196517.18</v>
      </c>
      <c r="I360" s="52">
        <v>24684.9</v>
      </c>
      <c r="J360" s="52">
        <v>0</v>
      </c>
      <c r="K360" s="52">
        <v>221202.08</v>
      </c>
      <c r="L360" s="131">
        <f t="shared" ref="L360:L368" si="2">I360-J360</f>
        <v>24684.9</v>
      </c>
    </row>
    <row r="361" spans="1:12" x14ac:dyDescent="0.3">
      <c r="A361" s="124" t="s">
        <v>864</v>
      </c>
      <c r="B361" s="22" t="s">
        <v>341</v>
      </c>
      <c r="C361" s="23"/>
      <c r="D361" s="23"/>
      <c r="E361" s="23"/>
      <c r="F361" s="23"/>
      <c r="G361" s="125" t="s">
        <v>865</v>
      </c>
      <c r="H361" s="54">
        <v>8569.76</v>
      </c>
      <c r="I361" s="54">
        <v>0</v>
      </c>
      <c r="J361" s="54">
        <v>0</v>
      </c>
      <c r="K361" s="54">
        <v>8569.76</v>
      </c>
      <c r="L361" s="131">
        <f t="shared" si="2"/>
        <v>0</v>
      </c>
    </row>
    <row r="362" spans="1:12" x14ac:dyDescent="0.3">
      <c r="A362" s="124" t="s">
        <v>866</v>
      </c>
      <c r="B362" s="22" t="s">
        <v>341</v>
      </c>
      <c r="C362" s="23"/>
      <c r="D362" s="23"/>
      <c r="E362" s="23"/>
      <c r="F362" s="23"/>
      <c r="G362" s="125" t="s">
        <v>768</v>
      </c>
      <c r="H362" s="54">
        <v>19820.32</v>
      </c>
      <c r="I362" s="54">
        <v>0</v>
      </c>
      <c r="J362" s="54">
        <v>0</v>
      </c>
      <c r="K362" s="54">
        <v>19820.32</v>
      </c>
      <c r="L362" s="131">
        <f t="shared" si="2"/>
        <v>0</v>
      </c>
    </row>
    <row r="363" spans="1:12" x14ac:dyDescent="0.3">
      <c r="A363" s="124" t="s">
        <v>867</v>
      </c>
      <c r="B363" s="22" t="s">
        <v>341</v>
      </c>
      <c r="C363" s="23"/>
      <c r="D363" s="23"/>
      <c r="E363" s="23"/>
      <c r="F363" s="23"/>
      <c r="G363" s="125" t="s">
        <v>868</v>
      </c>
      <c r="H363" s="54">
        <v>123833.7</v>
      </c>
      <c r="I363" s="54">
        <v>13267.8</v>
      </c>
      <c r="J363" s="54">
        <v>0</v>
      </c>
      <c r="K363" s="54">
        <v>137101.5</v>
      </c>
      <c r="L363" s="131">
        <f t="shared" si="2"/>
        <v>13267.8</v>
      </c>
    </row>
    <row r="364" spans="1:12" x14ac:dyDescent="0.3">
      <c r="A364" s="124" t="s">
        <v>869</v>
      </c>
      <c r="B364" s="22" t="s">
        <v>341</v>
      </c>
      <c r="C364" s="23"/>
      <c r="D364" s="23"/>
      <c r="E364" s="23"/>
      <c r="F364" s="23"/>
      <c r="G364" s="125" t="s">
        <v>870</v>
      </c>
      <c r="H364" s="54">
        <v>27099.119999999999</v>
      </c>
      <c r="I364" s="54">
        <v>10217.1</v>
      </c>
      <c r="J364" s="54">
        <v>0</v>
      </c>
      <c r="K364" s="54">
        <v>37316.22</v>
      </c>
      <c r="L364" s="131">
        <f t="shared" si="2"/>
        <v>10217.1</v>
      </c>
    </row>
    <row r="365" spans="1:12" x14ac:dyDescent="0.3">
      <c r="A365" s="124" t="s">
        <v>871</v>
      </c>
      <c r="B365" s="22" t="s">
        <v>341</v>
      </c>
      <c r="C365" s="23"/>
      <c r="D365" s="23"/>
      <c r="E365" s="23"/>
      <c r="F365" s="23"/>
      <c r="G365" s="125" t="s">
        <v>872</v>
      </c>
      <c r="H365" s="54">
        <v>2283.4</v>
      </c>
      <c r="I365" s="54">
        <v>0</v>
      </c>
      <c r="J365" s="54">
        <v>0</v>
      </c>
      <c r="K365" s="54">
        <v>2283.4</v>
      </c>
      <c r="L365" s="131">
        <f t="shared" si="2"/>
        <v>0</v>
      </c>
    </row>
    <row r="366" spans="1:12" x14ac:dyDescent="0.3">
      <c r="A366" s="124" t="s">
        <v>873</v>
      </c>
      <c r="B366" s="22" t="s">
        <v>341</v>
      </c>
      <c r="C366" s="23"/>
      <c r="D366" s="23"/>
      <c r="E366" s="23"/>
      <c r="F366" s="23"/>
      <c r="G366" s="125" t="s">
        <v>874</v>
      </c>
      <c r="H366" s="54">
        <v>12600</v>
      </c>
      <c r="I366" s="54">
        <v>0</v>
      </c>
      <c r="J366" s="54">
        <v>0</v>
      </c>
      <c r="K366" s="54">
        <v>12600</v>
      </c>
      <c r="L366" s="131">
        <f t="shared" si="2"/>
        <v>0</v>
      </c>
    </row>
    <row r="367" spans="1:12" x14ac:dyDescent="0.3">
      <c r="A367" s="124" t="s">
        <v>875</v>
      </c>
      <c r="B367" s="22" t="s">
        <v>341</v>
      </c>
      <c r="C367" s="23"/>
      <c r="D367" s="23"/>
      <c r="E367" s="23"/>
      <c r="F367" s="23"/>
      <c r="G367" s="125" t="s">
        <v>876</v>
      </c>
      <c r="H367" s="54">
        <v>0</v>
      </c>
      <c r="I367" s="54">
        <v>1200</v>
      </c>
      <c r="J367" s="54">
        <v>0</v>
      </c>
      <c r="K367" s="54">
        <v>1200</v>
      </c>
      <c r="L367" s="131">
        <f t="shared" si="2"/>
        <v>1200</v>
      </c>
    </row>
    <row r="368" spans="1:12" x14ac:dyDescent="0.3">
      <c r="A368" s="124" t="s">
        <v>877</v>
      </c>
      <c r="B368" s="22" t="s">
        <v>341</v>
      </c>
      <c r="C368" s="23"/>
      <c r="D368" s="23"/>
      <c r="E368" s="23"/>
      <c r="F368" s="23"/>
      <c r="G368" s="125" t="s">
        <v>878</v>
      </c>
      <c r="H368" s="54">
        <v>2310.88</v>
      </c>
      <c r="I368" s="54">
        <v>0</v>
      </c>
      <c r="J368" s="54">
        <v>0</v>
      </c>
      <c r="K368" s="54">
        <v>2310.88</v>
      </c>
      <c r="L368" s="131">
        <f t="shared" si="2"/>
        <v>0</v>
      </c>
    </row>
    <row r="369" spans="1:12" x14ac:dyDescent="0.3">
      <c r="A369" s="127" t="s">
        <v>341</v>
      </c>
      <c r="B369" s="22" t="s">
        <v>341</v>
      </c>
      <c r="C369" s="23"/>
      <c r="D369" s="23"/>
      <c r="E369" s="23"/>
      <c r="F369" s="23"/>
      <c r="G369" s="128" t="s">
        <v>341</v>
      </c>
      <c r="H369" s="53"/>
      <c r="I369" s="53"/>
      <c r="J369" s="53"/>
      <c r="K369" s="53"/>
      <c r="L369" s="129"/>
    </row>
    <row r="370" spans="1:12" x14ac:dyDescent="0.3">
      <c r="A370" s="121" t="s">
        <v>879</v>
      </c>
      <c r="B370" s="22" t="s">
        <v>341</v>
      </c>
      <c r="C370" s="23"/>
      <c r="D370" s="23"/>
      <c r="E370" s="23"/>
      <c r="F370" s="122" t="s">
        <v>752</v>
      </c>
      <c r="G370" s="63"/>
      <c r="H370" s="52">
        <v>192162.67</v>
      </c>
      <c r="I370" s="52">
        <v>18506.25</v>
      </c>
      <c r="J370" s="52">
        <v>45000</v>
      </c>
      <c r="K370" s="52">
        <v>165668.92000000001</v>
      </c>
      <c r="L370" s="131">
        <f>I370-J370</f>
        <v>-26493.75</v>
      </c>
    </row>
    <row r="371" spans="1:12" x14ac:dyDescent="0.3">
      <c r="A371" s="124" t="s">
        <v>880</v>
      </c>
      <c r="B371" s="22" t="s">
        <v>341</v>
      </c>
      <c r="C371" s="23"/>
      <c r="D371" s="23"/>
      <c r="E371" s="23"/>
      <c r="F371" s="23"/>
      <c r="G371" s="125" t="s">
        <v>754</v>
      </c>
      <c r="H371" s="54">
        <v>21575.279999999999</v>
      </c>
      <c r="I371" s="54">
        <v>0</v>
      </c>
      <c r="J371" s="54">
        <v>0</v>
      </c>
      <c r="K371" s="54">
        <v>21575.279999999999</v>
      </c>
      <c r="L371" s="126"/>
    </row>
    <row r="372" spans="1:12" x14ac:dyDescent="0.3">
      <c r="A372" s="124" t="s">
        <v>881</v>
      </c>
      <c r="B372" s="22" t="s">
        <v>341</v>
      </c>
      <c r="C372" s="23"/>
      <c r="D372" s="23"/>
      <c r="E372" s="23"/>
      <c r="F372" s="23"/>
      <c r="G372" s="125" t="s">
        <v>882</v>
      </c>
      <c r="H372" s="54">
        <v>176.4</v>
      </c>
      <c r="I372" s="54">
        <v>0</v>
      </c>
      <c r="J372" s="54">
        <v>0</v>
      </c>
      <c r="K372" s="54">
        <v>176.4</v>
      </c>
      <c r="L372" s="126"/>
    </row>
    <row r="373" spans="1:12" x14ac:dyDescent="0.3">
      <c r="A373" s="124" t="s">
        <v>883</v>
      </c>
      <c r="B373" s="22" t="s">
        <v>341</v>
      </c>
      <c r="C373" s="23"/>
      <c r="D373" s="23"/>
      <c r="E373" s="23"/>
      <c r="F373" s="23"/>
      <c r="G373" s="125" t="s">
        <v>884</v>
      </c>
      <c r="H373" s="54">
        <v>5903.69</v>
      </c>
      <c r="I373" s="54">
        <v>0</v>
      </c>
      <c r="J373" s="54">
        <v>0</v>
      </c>
      <c r="K373" s="54">
        <v>5903.69</v>
      </c>
      <c r="L373" s="126"/>
    </row>
    <row r="374" spans="1:12" x14ac:dyDescent="0.3">
      <c r="A374" s="124" t="s">
        <v>885</v>
      </c>
      <c r="B374" s="22" t="s">
        <v>341</v>
      </c>
      <c r="C374" s="23"/>
      <c r="D374" s="23"/>
      <c r="E374" s="23"/>
      <c r="F374" s="23"/>
      <c r="G374" s="125" t="s">
        <v>886</v>
      </c>
      <c r="H374" s="54">
        <v>89880</v>
      </c>
      <c r="I374" s="54">
        <v>8426.25</v>
      </c>
      <c r="J374" s="54">
        <v>0</v>
      </c>
      <c r="K374" s="54">
        <v>98306.25</v>
      </c>
      <c r="L374" s="126"/>
    </row>
    <row r="375" spans="1:12" x14ac:dyDescent="0.3">
      <c r="A375" s="124" t="s">
        <v>887</v>
      </c>
      <c r="B375" s="22" t="s">
        <v>341</v>
      </c>
      <c r="C375" s="23"/>
      <c r="D375" s="23"/>
      <c r="E375" s="23"/>
      <c r="F375" s="23"/>
      <c r="G375" s="125" t="s">
        <v>760</v>
      </c>
      <c r="H375" s="54">
        <v>70762.3</v>
      </c>
      <c r="I375" s="54">
        <v>10080</v>
      </c>
      <c r="J375" s="54">
        <v>45000</v>
      </c>
      <c r="K375" s="54">
        <v>35842.300000000003</v>
      </c>
      <c r="L375" s="126"/>
    </row>
    <row r="376" spans="1:12" x14ac:dyDescent="0.3">
      <c r="A376" s="124" t="s">
        <v>888</v>
      </c>
      <c r="B376" s="22" t="s">
        <v>341</v>
      </c>
      <c r="C376" s="23"/>
      <c r="D376" s="23"/>
      <c r="E376" s="23"/>
      <c r="F376" s="23"/>
      <c r="G376" s="125" t="s">
        <v>756</v>
      </c>
      <c r="H376" s="54">
        <v>3865</v>
      </c>
      <c r="I376" s="54">
        <v>0</v>
      </c>
      <c r="J376" s="54">
        <v>0</v>
      </c>
      <c r="K376" s="54">
        <v>3865</v>
      </c>
      <c r="L376" s="126"/>
    </row>
    <row r="377" spans="1:12" x14ac:dyDescent="0.3">
      <c r="A377" s="127" t="s">
        <v>341</v>
      </c>
      <c r="B377" s="22" t="s">
        <v>341</v>
      </c>
      <c r="C377" s="23"/>
      <c r="D377" s="23"/>
      <c r="E377" s="23"/>
      <c r="F377" s="23"/>
      <c r="G377" s="128" t="s">
        <v>341</v>
      </c>
      <c r="H377" s="53"/>
      <c r="I377" s="53"/>
      <c r="J377" s="53"/>
      <c r="K377" s="53"/>
      <c r="L377" s="129"/>
    </row>
    <row r="378" spans="1:12" x14ac:dyDescent="0.3">
      <c r="A378" s="121" t="s">
        <v>889</v>
      </c>
      <c r="B378" s="21" t="s">
        <v>341</v>
      </c>
      <c r="C378" s="122" t="s">
        <v>890</v>
      </c>
      <c r="D378" s="63"/>
      <c r="E378" s="63"/>
      <c r="F378" s="63"/>
      <c r="G378" s="63"/>
      <c r="H378" s="52">
        <v>79968.02</v>
      </c>
      <c r="I378" s="52">
        <v>140776.59</v>
      </c>
      <c r="J378" s="52">
        <v>0</v>
      </c>
      <c r="K378" s="52">
        <v>220744.61</v>
      </c>
      <c r="L378" s="131">
        <f>I378-J378</f>
        <v>140776.59</v>
      </c>
    </row>
    <row r="379" spans="1:12" x14ac:dyDescent="0.3">
      <c r="A379" s="121" t="s">
        <v>891</v>
      </c>
      <c r="B379" s="22" t="s">
        <v>341</v>
      </c>
      <c r="C379" s="23"/>
      <c r="D379" s="122" t="s">
        <v>890</v>
      </c>
      <c r="E379" s="63"/>
      <c r="F379" s="63"/>
      <c r="G379" s="63"/>
      <c r="H379" s="52">
        <v>79968.02</v>
      </c>
      <c r="I379" s="52">
        <v>140776.59</v>
      </c>
      <c r="J379" s="52">
        <v>0</v>
      </c>
      <c r="K379" s="52">
        <v>220744.61</v>
      </c>
      <c r="L379" s="123"/>
    </row>
    <row r="380" spans="1:12" x14ac:dyDescent="0.3">
      <c r="A380" s="121" t="s">
        <v>892</v>
      </c>
      <c r="B380" s="22" t="s">
        <v>341</v>
      </c>
      <c r="C380" s="23"/>
      <c r="D380" s="23"/>
      <c r="E380" s="122" t="s">
        <v>890</v>
      </c>
      <c r="F380" s="63"/>
      <c r="G380" s="63"/>
      <c r="H380" s="52">
        <v>79968.02</v>
      </c>
      <c r="I380" s="52">
        <v>140776.59</v>
      </c>
      <c r="J380" s="52">
        <v>0</v>
      </c>
      <c r="K380" s="52">
        <v>220744.61</v>
      </c>
      <c r="L380" s="123"/>
    </row>
    <row r="381" spans="1:12" x14ac:dyDescent="0.3">
      <c r="A381" s="121" t="s">
        <v>893</v>
      </c>
      <c r="B381" s="22" t="s">
        <v>341</v>
      </c>
      <c r="C381" s="23"/>
      <c r="D381" s="23"/>
      <c r="E381" s="23"/>
      <c r="F381" s="122" t="s">
        <v>894</v>
      </c>
      <c r="G381" s="63"/>
      <c r="H381" s="52">
        <v>8188.27</v>
      </c>
      <c r="I381" s="52">
        <v>837.49</v>
      </c>
      <c r="J381" s="52">
        <v>0</v>
      </c>
      <c r="K381" s="52">
        <v>9025.76</v>
      </c>
      <c r="L381" s="131">
        <f>I381-J381</f>
        <v>837.49</v>
      </c>
    </row>
    <row r="382" spans="1:12" x14ac:dyDescent="0.3">
      <c r="A382" s="124" t="s">
        <v>895</v>
      </c>
      <c r="B382" s="22" t="s">
        <v>341</v>
      </c>
      <c r="C382" s="23"/>
      <c r="D382" s="23"/>
      <c r="E382" s="23"/>
      <c r="F382" s="23"/>
      <c r="G382" s="125" t="s">
        <v>896</v>
      </c>
      <c r="H382" s="54">
        <v>7537.43</v>
      </c>
      <c r="I382" s="54">
        <v>837.49</v>
      </c>
      <c r="J382" s="54">
        <v>0</v>
      </c>
      <c r="K382" s="54">
        <v>8374.92</v>
      </c>
      <c r="L382" s="126"/>
    </row>
    <row r="383" spans="1:12" x14ac:dyDescent="0.3">
      <c r="A383" s="124" t="s">
        <v>897</v>
      </c>
      <c r="B383" s="22" t="s">
        <v>341</v>
      </c>
      <c r="C383" s="23"/>
      <c r="D383" s="23"/>
      <c r="E383" s="23"/>
      <c r="F383" s="23"/>
      <c r="G383" s="125" t="s">
        <v>898</v>
      </c>
      <c r="H383" s="54">
        <v>650.84</v>
      </c>
      <c r="I383" s="54">
        <v>0</v>
      </c>
      <c r="J383" s="54">
        <v>0</v>
      </c>
      <c r="K383" s="54">
        <v>650.84</v>
      </c>
      <c r="L383" s="126"/>
    </row>
    <row r="384" spans="1:12" x14ac:dyDescent="0.3">
      <c r="A384" s="127" t="s">
        <v>341</v>
      </c>
      <c r="B384" s="22" t="s">
        <v>341</v>
      </c>
      <c r="C384" s="23"/>
      <c r="D384" s="23"/>
      <c r="E384" s="23"/>
      <c r="F384" s="23"/>
      <c r="G384" s="128" t="s">
        <v>341</v>
      </c>
      <c r="H384" s="53"/>
      <c r="I384" s="53"/>
      <c r="J384" s="53"/>
      <c r="K384" s="53"/>
      <c r="L384" s="129"/>
    </row>
    <row r="385" spans="1:12" x14ac:dyDescent="0.3">
      <c r="A385" s="121" t="s">
        <v>899</v>
      </c>
      <c r="B385" s="22" t="s">
        <v>341</v>
      </c>
      <c r="C385" s="23"/>
      <c r="D385" s="23"/>
      <c r="E385" s="23"/>
      <c r="F385" s="122" t="s">
        <v>900</v>
      </c>
      <c r="G385" s="63"/>
      <c r="H385" s="52">
        <v>50717.75</v>
      </c>
      <c r="I385" s="52">
        <v>16380</v>
      </c>
      <c r="J385" s="52">
        <v>0</v>
      </c>
      <c r="K385" s="52">
        <v>67097.75</v>
      </c>
      <c r="L385" s="131">
        <f>I385-J385</f>
        <v>16380</v>
      </c>
    </row>
    <row r="386" spans="1:12" x14ac:dyDescent="0.3">
      <c r="A386" s="124" t="s">
        <v>901</v>
      </c>
      <c r="B386" s="22" t="s">
        <v>341</v>
      </c>
      <c r="C386" s="23"/>
      <c r="D386" s="23"/>
      <c r="E386" s="23"/>
      <c r="F386" s="23"/>
      <c r="G386" s="125" t="s">
        <v>902</v>
      </c>
      <c r="H386" s="54">
        <v>5356.2</v>
      </c>
      <c r="I386" s="54">
        <v>1380</v>
      </c>
      <c r="J386" s="54">
        <v>0</v>
      </c>
      <c r="K386" s="54">
        <v>6736.2</v>
      </c>
      <c r="L386" s="126"/>
    </row>
    <row r="387" spans="1:12" x14ac:dyDescent="0.3">
      <c r="A387" s="124" t="s">
        <v>905</v>
      </c>
      <c r="B387" s="22" t="s">
        <v>341</v>
      </c>
      <c r="C387" s="23"/>
      <c r="D387" s="23"/>
      <c r="E387" s="23"/>
      <c r="F387" s="23"/>
      <c r="G387" s="125" t="s">
        <v>906</v>
      </c>
      <c r="H387" s="54">
        <v>45361.55</v>
      </c>
      <c r="I387" s="54">
        <v>0</v>
      </c>
      <c r="J387" s="54">
        <v>0</v>
      </c>
      <c r="K387" s="54">
        <v>45361.55</v>
      </c>
      <c r="L387" s="126"/>
    </row>
    <row r="388" spans="1:12" x14ac:dyDescent="0.3">
      <c r="A388" s="124" t="s">
        <v>911</v>
      </c>
      <c r="B388" s="22" t="s">
        <v>341</v>
      </c>
      <c r="C388" s="23"/>
      <c r="D388" s="23"/>
      <c r="E388" s="23"/>
      <c r="F388" s="23"/>
      <c r="G388" s="125" t="s">
        <v>912</v>
      </c>
      <c r="H388" s="54">
        <v>0</v>
      </c>
      <c r="I388" s="54">
        <v>15000</v>
      </c>
      <c r="J388" s="54">
        <v>0</v>
      </c>
      <c r="K388" s="54">
        <v>15000</v>
      </c>
      <c r="L388" s="126"/>
    </row>
    <row r="389" spans="1:12" x14ac:dyDescent="0.3">
      <c r="A389" s="127" t="s">
        <v>341</v>
      </c>
      <c r="B389" s="22" t="s">
        <v>341</v>
      </c>
      <c r="C389" s="23"/>
      <c r="D389" s="23"/>
      <c r="E389" s="23"/>
      <c r="F389" s="23"/>
      <c r="G389" s="128" t="s">
        <v>341</v>
      </c>
      <c r="H389" s="53"/>
      <c r="I389" s="53"/>
      <c r="J389" s="53"/>
      <c r="K389" s="53"/>
      <c r="L389" s="129"/>
    </row>
    <row r="390" spans="1:12" x14ac:dyDescent="0.3">
      <c r="A390" s="121" t="s">
        <v>915</v>
      </c>
      <c r="B390" s="22" t="s">
        <v>341</v>
      </c>
      <c r="C390" s="23"/>
      <c r="D390" s="23"/>
      <c r="E390" s="23"/>
      <c r="F390" s="122" t="s">
        <v>916</v>
      </c>
      <c r="G390" s="63"/>
      <c r="H390" s="52">
        <v>11262</v>
      </c>
      <c r="I390" s="52">
        <v>0</v>
      </c>
      <c r="J390" s="52">
        <v>0</v>
      </c>
      <c r="K390" s="52">
        <v>11262</v>
      </c>
      <c r="L390" s="131">
        <f>I390-J390</f>
        <v>0</v>
      </c>
    </row>
    <row r="391" spans="1:12" x14ac:dyDescent="0.3">
      <c r="A391" s="124" t="s">
        <v>917</v>
      </c>
      <c r="B391" s="22" t="s">
        <v>341</v>
      </c>
      <c r="C391" s="23"/>
      <c r="D391" s="23"/>
      <c r="E391" s="23"/>
      <c r="F391" s="23"/>
      <c r="G391" s="125" t="s">
        <v>918</v>
      </c>
      <c r="H391" s="54">
        <v>11262</v>
      </c>
      <c r="I391" s="54">
        <v>0</v>
      </c>
      <c r="J391" s="54">
        <v>0</v>
      </c>
      <c r="K391" s="54">
        <v>11262</v>
      </c>
      <c r="L391" s="126"/>
    </row>
    <row r="392" spans="1:12" x14ac:dyDescent="0.3">
      <c r="A392" s="127" t="s">
        <v>341</v>
      </c>
      <c r="B392" s="22" t="s">
        <v>341</v>
      </c>
      <c r="C392" s="23"/>
      <c r="D392" s="23"/>
      <c r="E392" s="23"/>
      <c r="F392" s="23"/>
      <c r="G392" s="128" t="s">
        <v>341</v>
      </c>
      <c r="H392" s="53"/>
      <c r="I392" s="53"/>
      <c r="J392" s="53"/>
      <c r="K392" s="53"/>
      <c r="L392" s="129"/>
    </row>
    <row r="393" spans="1:12" x14ac:dyDescent="0.3">
      <c r="A393" s="121" t="s">
        <v>919</v>
      </c>
      <c r="B393" s="22" t="s">
        <v>341</v>
      </c>
      <c r="C393" s="23"/>
      <c r="D393" s="23"/>
      <c r="E393" s="23"/>
      <c r="F393" s="122" t="s">
        <v>794</v>
      </c>
      <c r="G393" s="63"/>
      <c r="H393" s="52">
        <v>9800</v>
      </c>
      <c r="I393" s="52">
        <v>123559.1</v>
      </c>
      <c r="J393" s="52">
        <v>0</v>
      </c>
      <c r="K393" s="52">
        <v>133359.1</v>
      </c>
      <c r="L393" s="131">
        <f>I393-J393</f>
        <v>123559.1</v>
      </c>
    </row>
    <row r="394" spans="1:12" x14ac:dyDescent="0.3">
      <c r="A394" s="124" t="s">
        <v>920</v>
      </c>
      <c r="B394" s="22" t="s">
        <v>341</v>
      </c>
      <c r="C394" s="23"/>
      <c r="D394" s="23"/>
      <c r="E394" s="23"/>
      <c r="F394" s="23"/>
      <c r="G394" s="125" t="s">
        <v>794</v>
      </c>
      <c r="H394" s="54">
        <v>9800</v>
      </c>
      <c r="I394" s="54">
        <v>123559.1</v>
      </c>
      <c r="J394" s="54">
        <v>0</v>
      </c>
      <c r="K394" s="54">
        <v>133359.1</v>
      </c>
      <c r="L394" s="126"/>
    </row>
    <row r="395" spans="1:12" x14ac:dyDescent="0.3">
      <c r="A395" s="121" t="s">
        <v>341</v>
      </c>
      <c r="B395" s="21" t="s">
        <v>341</v>
      </c>
      <c r="C395" s="122" t="s">
        <v>341</v>
      </c>
      <c r="D395" s="63"/>
      <c r="E395" s="63"/>
      <c r="F395" s="63"/>
      <c r="G395" s="63"/>
      <c r="H395" s="56"/>
      <c r="I395" s="56"/>
      <c r="J395" s="56"/>
      <c r="K395" s="56"/>
      <c r="L395" s="110"/>
    </row>
    <row r="396" spans="1:12" x14ac:dyDescent="0.3">
      <c r="A396" s="121" t="s">
        <v>921</v>
      </c>
      <c r="B396" s="21" t="s">
        <v>341</v>
      </c>
      <c r="C396" s="122" t="s">
        <v>922</v>
      </c>
      <c r="D396" s="63"/>
      <c r="E396" s="63"/>
      <c r="F396" s="63"/>
      <c r="G396" s="63"/>
      <c r="H396" s="52">
        <v>446549.5</v>
      </c>
      <c r="I396" s="52">
        <v>134068.22</v>
      </c>
      <c r="J396" s="52">
        <v>0</v>
      </c>
      <c r="K396" s="52">
        <v>580617.72</v>
      </c>
      <c r="L396" s="131">
        <f>I396-J396</f>
        <v>134068.22</v>
      </c>
    </row>
    <row r="397" spans="1:12" x14ac:dyDescent="0.3">
      <c r="A397" s="121" t="s">
        <v>923</v>
      </c>
      <c r="B397" s="22" t="s">
        <v>341</v>
      </c>
      <c r="C397" s="23"/>
      <c r="D397" s="122" t="s">
        <v>922</v>
      </c>
      <c r="E397" s="63"/>
      <c r="F397" s="63"/>
      <c r="G397" s="63"/>
      <c r="H397" s="52">
        <v>446549.5</v>
      </c>
      <c r="I397" s="52">
        <v>134068.22</v>
      </c>
      <c r="J397" s="52">
        <v>0</v>
      </c>
      <c r="K397" s="52">
        <v>580617.72</v>
      </c>
      <c r="L397" s="123"/>
    </row>
    <row r="398" spans="1:12" x14ac:dyDescent="0.3">
      <c r="A398" s="121" t="s">
        <v>924</v>
      </c>
      <c r="B398" s="22" t="s">
        <v>341</v>
      </c>
      <c r="C398" s="23"/>
      <c r="D398" s="23"/>
      <c r="E398" s="122" t="s">
        <v>922</v>
      </c>
      <c r="F398" s="63"/>
      <c r="G398" s="63"/>
      <c r="H398" s="52">
        <v>446549.5</v>
      </c>
      <c r="I398" s="52">
        <v>134068.22</v>
      </c>
      <c r="J398" s="52">
        <v>0</v>
      </c>
      <c r="K398" s="52">
        <v>580617.72</v>
      </c>
      <c r="L398" s="123"/>
    </row>
    <row r="399" spans="1:12" x14ac:dyDescent="0.3">
      <c r="A399" s="121" t="s">
        <v>925</v>
      </c>
      <c r="B399" s="22" t="s">
        <v>341</v>
      </c>
      <c r="C399" s="23"/>
      <c r="D399" s="23"/>
      <c r="E399" s="23"/>
      <c r="F399" s="122" t="s">
        <v>922</v>
      </c>
      <c r="G399" s="63"/>
      <c r="H399" s="52">
        <v>446549.5</v>
      </c>
      <c r="I399" s="52">
        <v>134068.22</v>
      </c>
      <c r="J399" s="52">
        <v>0</v>
      </c>
      <c r="K399" s="52">
        <v>580617.72</v>
      </c>
      <c r="L399" s="123"/>
    </row>
    <row r="400" spans="1:12" x14ac:dyDescent="0.3">
      <c r="A400" s="124" t="s">
        <v>926</v>
      </c>
      <c r="B400" s="22" t="s">
        <v>341</v>
      </c>
      <c r="C400" s="23"/>
      <c r="D400" s="23"/>
      <c r="E400" s="23"/>
      <c r="F400" s="23"/>
      <c r="G400" s="125" t="s">
        <v>927</v>
      </c>
      <c r="H400" s="54">
        <v>438756.43</v>
      </c>
      <c r="I400" s="54">
        <v>133342.92000000001</v>
      </c>
      <c r="J400" s="54">
        <v>0</v>
      </c>
      <c r="K400" s="54">
        <v>572099.35</v>
      </c>
      <c r="L400" s="131">
        <f t="shared" ref="L400:L401" si="3">I400-J400</f>
        <v>133342.92000000001</v>
      </c>
    </row>
    <row r="401" spans="1:12" x14ac:dyDescent="0.3">
      <c r="A401" s="124" t="s">
        <v>928</v>
      </c>
      <c r="B401" s="22" t="s">
        <v>341</v>
      </c>
      <c r="C401" s="23"/>
      <c r="D401" s="23"/>
      <c r="E401" s="23"/>
      <c r="F401" s="23"/>
      <c r="G401" s="125" t="s">
        <v>929</v>
      </c>
      <c r="H401" s="54">
        <v>7793.07</v>
      </c>
      <c r="I401" s="54">
        <v>725.3</v>
      </c>
      <c r="J401" s="54">
        <v>0</v>
      </c>
      <c r="K401" s="54">
        <v>8518.3700000000008</v>
      </c>
      <c r="L401" s="131">
        <f t="shared" si="3"/>
        <v>725.3</v>
      </c>
    </row>
    <row r="402" spans="1:12" x14ac:dyDescent="0.3">
      <c r="A402" s="127" t="s">
        <v>341</v>
      </c>
      <c r="B402" s="22" t="s">
        <v>341</v>
      </c>
      <c r="C402" s="23"/>
      <c r="D402" s="23"/>
      <c r="E402" s="23"/>
      <c r="F402" s="23"/>
      <c r="G402" s="128" t="s">
        <v>341</v>
      </c>
      <c r="H402" s="53"/>
      <c r="I402" s="53"/>
      <c r="J402" s="53"/>
      <c r="K402" s="53"/>
      <c r="L402" s="129"/>
    </row>
    <row r="403" spans="1:12" x14ac:dyDescent="0.3">
      <c r="A403" s="121" t="s">
        <v>930</v>
      </c>
      <c r="B403" s="21" t="s">
        <v>341</v>
      </c>
      <c r="C403" s="122" t="s">
        <v>931</v>
      </c>
      <c r="D403" s="63"/>
      <c r="E403" s="63"/>
      <c r="F403" s="63"/>
      <c r="G403" s="63"/>
      <c r="H403" s="52">
        <v>28214.5</v>
      </c>
      <c r="I403" s="52">
        <v>1869.7</v>
      </c>
      <c r="J403" s="52">
        <v>0</v>
      </c>
      <c r="K403" s="52">
        <v>30084.2</v>
      </c>
      <c r="L403" s="131">
        <f>I403-J403</f>
        <v>1869.7</v>
      </c>
    </row>
    <row r="404" spans="1:12" x14ac:dyDescent="0.3">
      <c r="A404" s="121" t="s">
        <v>932</v>
      </c>
      <c r="B404" s="22" t="s">
        <v>341</v>
      </c>
      <c r="C404" s="23"/>
      <c r="D404" s="122" t="s">
        <v>931</v>
      </c>
      <c r="E404" s="63"/>
      <c r="F404" s="63"/>
      <c r="G404" s="63"/>
      <c r="H404" s="52">
        <v>28214.5</v>
      </c>
      <c r="I404" s="52">
        <v>1869.7</v>
      </c>
      <c r="J404" s="52">
        <v>0</v>
      </c>
      <c r="K404" s="52">
        <v>30084.2</v>
      </c>
      <c r="L404" s="123"/>
    </row>
    <row r="405" spans="1:12" x14ac:dyDescent="0.3">
      <c r="A405" s="121" t="s">
        <v>933</v>
      </c>
      <c r="B405" s="22" t="s">
        <v>341</v>
      </c>
      <c r="C405" s="23"/>
      <c r="D405" s="23"/>
      <c r="E405" s="122" t="s">
        <v>931</v>
      </c>
      <c r="F405" s="63"/>
      <c r="G405" s="63"/>
      <c r="H405" s="52">
        <v>28214.5</v>
      </c>
      <c r="I405" s="52">
        <v>1869.7</v>
      </c>
      <c r="J405" s="52">
        <v>0</v>
      </c>
      <c r="K405" s="52">
        <v>30084.2</v>
      </c>
      <c r="L405" s="123"/>
    </row>
    <row r="406" spans="1:12" x14ac:dyDescent="0.3">
      <c r="A406" s="121" t="s">
        <v>934</v>
      </c>
      <c r="B406" s="22" t="s">
        <v>341</v>
      </c>
      <c r="C406" s="23"/>
      <c r="D406" s="23"/>
      <c r="E406" s="23"/>
      <c r="F406" s="122" t="s">
        <v>931</v>
      </c>
      <c r="G406" s="63"/>
      <c r="H406" s="52">
        <v>28214.5</v>
      </c>
      <c r="I406" s="52">
        <v>1869.7</v>
      </c>
      <c r="J406" s="52">
        <v>0</v>
      </c>
      <c r="K406" s="52">
        <v>30084.2</v>
      </c>
      <c r="L406" s="123"/>
    </row>
    <row r="407" spans="1:12" x14ac:dyDescent="0.3">
      <c r="A407" s="124" t="s">
        <v>935</v>
      </c>
      <c r="B407" s="22" t="s">
        <v>341</v>
      </c>
      <c r="C407" s="23"/>
      <c r="D407" s="23"/>
      <c r="E407" s="23"/>
      <c r="F407" s="23"/>
      <c r="G407" s="125" t="s">
        <v>567</v>
      </c>
      <c r="H407" s="54">
        <v>14333.78</v>
      </c>
      <c r="I407" s="54">
        <v>1632.74</v>
      </c>
      <c r="J407" s="54">
        <v>0</v>
      </c>
      <c r="K407" s="54">
        <v>15966.52</v>
      </c>
      <c r="L407" s="126"/>
    </row>
    <row r="408" spans="1:12" x14ac:dyDescent="0.3">
      <c r="A408" s="124" t="s">
        <v>936</v>
      </c>
      <c r="B408" s="22" t="s">
        <v>341</v>
      </c>
      <c r="C408" s="23"/>
      <c r="D408" s="23"/>
      <c r="E408" s="23"/>
      <c r="F408" s="23"/>
      <c r="G408" s="125" t="s">
        <v>565</v>
      </c>
      <c r="H408" s="54">
        <v>13880.72</v>
      </c>
      <c r="I408" s="54">
        <v>236.96</v>
      </c>
      <c r="J408" s="54">
        <v>0</v>
      </c>
      <c r="K408" s="54">
        <v>14117.68</v>
      </c>
      <c r="L408" s="126"/>
    </row>
    <row r="409" spans="1:12" x14ac:dyDescent="0.3">
      <c r="A409" s="127" t="s">
        <v>341</v>
      </c>
      <c r="B409" s="22" t="s">
        <v>341</v>
      </c>
      <c r="C409" s="23"/>
      <c r="D409" s="23"/>
      <c r="E409" s="23"/>
      <c r="F409" s="23"/>
      <c r="G409" s="128" t="s">
        <v>341</v>
      </c>
      <c r="H409" s="53"/>
      <c r="I409" s="53"/>
      <c r="J409" s="53"/>
      <c r="K409" s="53"/>
      <c r="L409" s="129"/>
    </row>
    <row r="410" spans="1:12" x14ac:dyDescent="0.3">
      <c r="A410" s="121" t="s">
        <v>937</v>
      </c>
      <c r="B410" s="21" t="s">
        <v>341</v>
      </c>
      <c r="C410" s="122" t="s">
        <v>938</v>
      </c>
      <c r="D410" s="63"/>
      <c r="E410" s="63"/>
      <c r="F410" s="63"/>
      <c r="G410" s="63"/>
      <c r="H410" s="52">
        <v>2267.09</v>
      </c>
      <c r="I410" s="52">
        <v>142</v>
      </c>
      <c r="J410" s="52">
        <v>142</v>
      </c>
      <c r="K410" s="52">
        <v>2267.09</v>
      </c>
      <c r="L410" s="131">
        <f>I410-J410</f>
        <v>0</v>
      </c>
    </row>
    <row r="411" spans="1:12" x14ac:dyDescent="0.3">
      <c r="A411" s="121" t="s">
        <v>939</v>
      </c>
      <c r="B411" s="22" t="s">
        <v>341</v>
      </c>
      <c r="C411" s="23"/>
      <c r="D411" s="122" t="s">
        <v>938</v>
      </c>
      <c r="E411" s="63"/>
      <c r="F411" s="63"/>
      <c r="G411" s="63"/>
      <c r="H411" s="52">
        <v>2267.09</v>
      </c>
      <c r="I411" s="52">
        <v>142</v>
      </c>
      <c r="J411" s="52">
        <v>142</v>
      </c>
      <c r="K411" s="52">
        <v>2267.09</v>
      </c>
      <c r="L411" s="123"/>
    </row>
    <row r="412" spans="1:12" x14ac:dyDescent="0.3">
      <c r="A412" s="121" t="s">
        <v>940</v>
      </c>
      <c r="B412" s="22" t="s">
        <v>341</v>
      </c>
      <c r="C412" s="23"/>
      <c r="D412" s="23"/>
      <c r="E412" s="122" t="s">
        <v>938</v>
      </c>
      <c r="F412" s="63"/>
      <c r="G412" s="63"/>
      <c r="H412" s="52">
        <v>2267.09</v>
      </c>
      <c r="I412" s="52">
        <v>142</v>
      </c>
      <c r="J412" s="52">
        <v>142</v>
      </c>
      <c r="K412" s="52">
        <v>2267.09</v>
      </c>
      <c r="L412" s="123"/>
    </row>
    <row r="413" spans="1:12" x14ac:dyDescent="0.3">
      <c r="A413" s="121" t="s">
        <v>941</v>
      </c>
      <c r="B413" s="22" t="s">
        <v>341</v>
      </c>
      <c r="C413" s="23"/>
      <c r="D413" s="23"/>
      <c r="E413" s="23"/>
      <c r="F413" s="122" t="s">
        <v>938</v>
      </c>
      <c r="G413" s="63"/>
      <c r="H413" s="52">
        <v>2267.09</v>
      </c>
      <c r="I413" s="52">
        <v>142</v>
      </c>
      <c r="J413" s="52">
        <v>142</v>
      </c>
      <c r="K413" s="52">
        <v>2267.09</v>
      </c>
      <c r="L413" s="123"/>
    </row>
    <row r="414" spans="1:12" x14ac:dyDescent="0.3">
      <c r="A414" s="124" t="s">
        <v>942</v>
      </c>
      <c r="B414" s="22" t="s">
        <v>341</v>
      </c>
      <c r="C414" s="23"/>
      <c r="D414" s="23"/>
      <c r="E414" s="23"/>
      <c r="F414" s="23"/>
      <c r="G414" s="125" t="s">
        <v>938</v>
      </c>
      <c r="H414" s="54">
        <v>2267.09</v>
      </c>
      <c r="I414" s="54">
        <v>142</v>
      </c>
      <c r="J414" s="54">
        <v>142</v>
      </c>
      <c r="K414" s="54">
        <v>2267.09</v>
      </c>
      <c r="L414" s="126"/>
    </row>
    <row r="415" spans="1:12" x14ac:dyDescent="0.3">
      <c r="A415" s="127" t="s">
        <v>341</v>
      </c>
      <c r="B415" s="22" t="s">
        <v>341</v>
      </c>
      <c r="C415" s="23"/>
      <c r="D415" s="23"/>
      <c r="E415" s="23"/>
      <c r="F415" s="23"/>
      <c r="G415" s="128" t="s">
        <v>341</v>
      </c>
      <c r="H415" s="53"/>
      <c r="I415" s="53"/>
      <c r="J415" s="53"/>
      <c r="K415" s="53"/>
      <c r="L415" s="129"/>
    </row>
    <row r="416" spans="1:12" x14ac:dyDescent="0.3">
      <c r="A416" s="121" t="s">
        <v>943</v>
      </c>
      <c r="B416" s="21" t="s">
        <v>341</v>
      </c>
      <c r="C416" s="122" t="s">
        <v>944</v>
      </c>
      <c r="D416" s="63"/>
      <c r="E416" s="63"/>
      <c r="F416" s="63"/>
      <c r="G416" s="63"/>
      <c r="H416" s="52">
        <v>172937.02</v>
      </c>
      <c r="I416" s="52">
        <v>122070.28</v>
      </c>
      <c r="J416" s="52">
        <v>0</v>
      </c>
      <c r="K416" s="52">
        <v>295007.3</v>
      </c>
      <c r="L416" s="131">
        <f>I416-J416</f>
        <v>122070.28</v>
      </c>
    </row>
    <row r="417" spans="1:12" x14ac:dyDescent="0.3">
      <c r="A417" s="121" t="s">
        <v>945</v>
      </c>
      <c r="B417" s="22" t="s">
        <v>341</v>
      </c>
      <c r="C417" s="23"/>
      <c r="D417" s="122" t="s">
        <v>944</v>
      </c>
      <c r="E417" s="63"/>
      <c r="F417" s="63"/>
      <c r="G417" s="63"/>
      <c r="H417" s="52">
        <v>172937.02</v>
      </c>
      <c r="I417" s="52">
        <v>122070.28</v>
      </c>
      <c r="J417" s="52">
        <v>0</v>
      </c>
      <c r="K417" s="52">
        <v>295007.3</v>
      </c>
      <c r="L417" s="123"/>
    </row>
    <row r="418" spans="1:12" x14ac:dyDescent="0.3">
      <c r="A418" s="121" t="s">
        <v>946</v>
      </c>
      <c r="B418" s="22" t="s">
        <v>341</v>
      </c>
      <c r="C418" s="23"/>
      <c r="D418" s="23"/>
      <c r="E418" s="122" t="s">
        <v>944</v>
      </c>
      <c r="F418" s="63"/>
      <c r="G418" s="63"/>
      <c r="H418" s="52">
        <v>172937.02</v>
      </c>
      <c r="I418" s="52">
        <v>122070.28</v>
      </c>
      <c r="J418" s="52">
        <v>0</v>
      </c>
      <c r="K418" s="52">
        <v>295007.3</v>
      </c>
      <c r="L418" s="123"/>
    </row>
    <row r="419" spans="1:12" x14ac:dyDescent="0.3">
      <c r="A419" s="121" t="s">
        <v>947</v>
      </c>
      <c r="B419" s="22" t="s">
        <v>341</v>
      </c>
      <c r="C419" s="23"/>
      <c r="D419" s="23"/>
      <c r="E419" s="23"/>
      <c r="F419" s="122" t="s">
        <v>944</v>
      </c>
      <c r="G419" s="63"/>
      <c r="H419" s="52">
        <v>172937.02</v>
      </c>
      <c r="I419" s="52">
        <v>122070.28</v>
      </c>
      <c r="J419" s="52">
        <v>0</v>
      </c>
      <c r="K419" s="52">
        <v>295007.3</v>
      </c>
      <c r="L419" s="123"/>
    </row>
    <row r="420" spans="1:12" x14ac:dyDescent="0.3">
      <c r="A420" s="124" t="s">
        <v>948</v>
      </c>
      <c r="B420" s="22" t="s">
        <v>341</v>
      </c>
      <c r="C420" s="23"/>
      <c r="D420" s="23"/>
      <c r="E420" s="23"/>
      <c r="F420" s="23"/>
      <c r="G420" s="125" t="s">
        <v>949</v>
      </c>
      <c r="H420" s="54">
        <v>7496.13</v>
      </c>
      <c r="I420" s="54">
        <v>3312.28</v>
      </c>
      <c r="J420" s="54">
        <v>0</v>
      </c>
      <c r="K420" s="54">
        <v>10808.41</v>
      </c>
      <c r="L420" s="126"/>
    </row>
    <row r="421" spans="1:12" x14ac:dyDescent="0.3">
      <c r="A421" s="124" t="s">
        <v>950</v>
      </c>
      <c r="B421" s="22" t="s">
        <v>341</v>
      </c>
      <c r="C421" s="23"/>
      <c r="D421" s="23"/>
      <c r="E421" s="23"/>
      <c r="F421" s="23"/>
      <c r="G421" s="125" t="s">
        <v>951</v>
      </c>
      <c r="H421" s="54">
        <v>118000</v>
      </c>
      <c r="I421" s="54">
        <v>65100</v>
      </c>
      <c r="J421" s="54">
        <v>0</v>
      </c>
      <c r="K421" s="54">
        <v>183100</v>
      </c>
      <c r="L421" s="126"/>
    </row>
    <row r="422" spans="1:12" x14ac:dyDescent="0.3">
      <c r="A422" s="124" t="s">
        <v>952</v>
      </c>
      <c r="B422" s="22" t="s">
        <v>341</v>
      </c>
      <c r="C422" s="23"/>
      <c r="D422" s="23"/>
      <c r="E422" s="23"/>
      <c r="F422" s="23"/>
      <c r="G422" s="125" t="s">
        <v>953</v>
      </c>
      <c r="H422" s="54">
        <v>47440.89</v>
      </c>
      <c r="I422" s="54">
        <v>53658</v>
      </c>
      <c r="J422" s="54">
        <v>0</v>
      </c>
      <c r="K422" s="54">
        <v>101098.89</v>
      </c>
      <c r="L422" s="126"/>
    </row>
    <row r="423" spans="1:12" x14ac:dyDescent="0.3">
      <c r="A423" s="121" t="s">
        <v>341</v>
      </c>
      <c r="B423" s="22" t="s">
        <v>341</v>
      </c>
      <c r="C423" s="23"/>
      <c r="D423" s="23"/>
      <c r="E423" s="122" t="s">
        <v>341</v>
      </c>
      <c r="F423" s="63"/>
      <c r="G423" s="63"/>
      <c r="H423" s="56"/>
      <c r="I423" s="56"/>
      <c r="J423" s="56"/>
      <c r="K423" s="56"/>
      <c r="L423" s="110"/>
    </row>
    <row r="424" spans="1:12" x14ac:dyDescent="0.3">
      <c r="A424" s="121" t="s">
        <v>74</v>
      </c>
      <c r="B424" s="122" t="s">
        <v>954</v>
      </c>
      <c r="C424" s="63"/>
      <c r="D424" s="63"/>
      <c r="E424" s="63"/>
      <c r="F424" s="63"/>
      <c r="G424" s="63"/>
      <c r="H424" s="52">
        <v>20386569.260000002</v>
      </c>
      <c r="I424" s="52">
        <v>0</v>
      </c>
      <c r="J424" s="52">
        <v>3132263.71</v>
      </c>
      <c r="K424" s="52">
        <v>23518832.969999999</v>
      </c>
      <c r="L424" s="123"/>
    </row>
    <row r="425" spans="1:12" x14ac:dyDescent="0.3">
      <c r="A425" s="121" t="s">
        <v>955</v>
      </c>
      <c r="B425" s="21" t="s">
        <v>341</v>
      </c>
      <c r="C425" s="122" t="s">
        <v>954</v>
      </c>
      <c r="D425" s="63"/>
      <c r="E425" s="63"/>
      <c r="F425" s="63"/>
      <c r="G425" s="63"/>
      <c r="H425" s="52">
        <v>20386569.260000002</v>
      </c>
      <c r="I425" s="52">
        <v>0</v>
      </c>
      <c r="J425" s="52">
        <v>3132263.71</v>
      </c>
      <c r="K425" s="52">
        <v>23518832.969999999</v>
      </c>
      <c r="L425" s="123"/>
    </row>
    <row r="426" spans="1:12" x14ac:dyDescent="0.3">
      <c r="A426" s="121" t="s">
        <v>956</v>
      </c>
      <c r="B426" s="22" t="s">
        <v>341</v>
      </c>
      <c r="C426" s="23"/>
      <c r="D426" s="122" t="s">
        <v>954</v>
      </c>
      <c r="E426" s="63"/>
      <c r="F426" s="63"/>
      <c r="G426" s="63"/>
      <c r="H426" s="52">
        <v>20386569.260000002</v>
      </c>
      <c r="I426" s="52">
        <v>0</v>
      </c>
      <c r="J426" s="52">
        <v>3132263.71</v>
      </c>
      <c r="K426" s="52">
        <v>23518832.969999999</v>
      </c>
      <c r="L426" s="123"/>
    </row>
    <row r="427" spans="1:12" x14ac:dyDescent="0.3">
      <c r="A427" s="121" t="s">
        <v>957</v>
      </c>
      <c r="B427" s="22" t="s">
        <v>341</v>
      </c>
      <c r="C427" s="23"/>
      <c r="D427" s="23"/>
      <c r="E427" s="122" t="s">
        <v>958</v>
      </c>
      <c r="F427" s="63"/>
      <c r="G427" s="63"/>
      <c r="H427" s="52">
        <v>19909776.550000001</v>
      </c>
      <c r="I427" s="52">
        <v>0</v>
      </c>
      <c r="J427" s="52">
        <v>2986087.77</v>
      </c>
      <c r="K427" s="52">
        <v>22895864.32</v>
      </c>
      <c r="L427" s="123"/>
    </row>
    <row r="428" spans="1:12" x14ac:dyDescent="0.3">
      <c r="A428" s="121" t="s">
        <v>959</v>
      </c>
      <c r="B428" s="22" t="s">
        <v>341</v>
      </c>
      <c r="C428" s="23"/>
      <c r="D428" s="23"/>
      <c r="E428" s="23"/>
      <c r="F428" s="122" t="s">
        <v>958</v>
      </c>
      <c r="G428" s="63"/>
      <c r="H428" s="52">
        <v>19909776.550000001</v>
      </c>
      <c r="I428" s="52">
        <v>0</v>
      </c>
      <c r="J428" s="52">
        <v>2986087.77</v>
      </c>
      <c r="K428" s="52">
        <v>22895864.32</v>
      </c>
      <c r="L428" s="123"/>
    </row>
    <row r="429" spans="1:12" x14ac:dyDescent="0.3">
      <c r="A429" s="124" t="s">
        <v>960</v>
      </c>
      <c r="B429" s="22" t="s">
        <v>341</v>
      </c>
      <c r="C429" s="23"/>
      <c r="D429" s="23"/>
      <c r="E429" s="23"/>
      <c r="F429" s="23"/>
      <c r="G429" s="125" t="s">
        <v>546</v>
      </c>
      <c r="H429" s="54">
        <v>19909776.550000001</v>
      </c>
      <c r="I429" s="54">
        <v>0</v>
      </c>
      <c r="J429" s="54">
        <v>2986087.77</v>
      </c>
      <c r="K429" s="54">
        <v>22895864.32</v>
      </c>
      <c r="L429" s="126"/>
    </row>
    <row r="430" spans="1:12" x14ac:dyDescent="0.3">
      <c r="A430" s="127" t="s">
        <v>341</v>
      </c>
      <c r="B430" s="22" t="s">
        <v>341</v>
      </c>
      <c r="C430" s="23"/>
      <c r="D430" s="23"/>
      <c r="E430" s="23"/>
      <c r="F430" s="23"/>
      <c r="G430" s="128" t="s">
        <v>341</v>
      </c>
      <c r="H430" s="53"/>
      <c r="I430" s="53"/>
      <c r="J430" s="53"/>
      <c r="K430" s="53"/>
      <c r="L430" s="129"/>
    </row>
    <row r="431" spans="1:12" x14ac:dyDescent="0.3">
      <c r="A431" s="121" t="s">
        <v>961</v>
      </c>
      <c r="B431" s="22" t="s">
        <v>341</v>
      </c>
      <c r="C431" s="23"/>
      <c r="D431" s="23"/>
      <c r="E431" s="122" t="s">
        <v>962</v>
      </c>
      <c r="F431" s="63"/>
      <c r="G431" s="63"/>
      <c r="H431" s="52">
        <v>154127.65</v>
      </c>
      <c r="I431" s="52">
        <v>0</v>
      </c>
      <c r="J431" s="52">
        <v>119077.64</v>
      </c>
      <c r="K431" s="52">
        <v>273205.28999999998</v>
      </c>
      <c r="L431" s="123"/>
    </row>
    <row r="432" spans="1:12" x14ac:dyDescent="0.3">
      <c r="A432" s="121" t="s">
        <v>963</v>
      </c>
      <c r="B432" s="22" t="s">
        <v>341</v>
      </c>
      <c r="C432" s="23"/>
      <c r="D432" s="23"/>
      <c r="E432" s="23"/>
      <c r="F432" s="122" t="s">
        <v>964</v>
      </c>
      <c r="G432" s="63"/>
      <c r="H432" s="52">
        <v>154127.65</v>
      </c>
      <c r="I432" s="52">
        <v>0</v>
      </c>
      <c r="J432" s="52">
        <v>119077.64</v>
      </c>
      <c r="K432" s="52">
        <v>273205.28999999998</v>
      </c>
      <c r="L432" s="123"/>
    </row>
    <row r="433" spans="1:12" x14ac:dyDescent="0.3">
      <c r="A433" s="124" t="s">
        <v>965</v>
      </c>
      <c r="B433" s="22" t="s">
        <v>341</v>
      </c>
      <c r="C433" s="23"/>
      <c r="D433" s="23"/>
      <c r="E433" s="23"/>
      <c r="F433" s="23"/>
      <c r="G433" s="125" t="s">
        <v>966</v>
      </c>
      <c r="H433" s="54">
        <v>154127.65</v>
      </c>
      <c r="I433" s="54">
        <v>0</v>
      </c>
      <c r="J433" s="54">
        <v>119077.64</v>
      </c>
      <c r="K433" s="54">
        <v>273205.28999999998</v>
      </c>
      <c r="L433" s="126"/>
    </row>
    <row r="434" spans="1:12" x14ac:dyDescent="0.3">
      <c r="A434" s="127" t="s">
        <v>341</v>
      </c>
      <c r="B434" s="22" t="s">
        <v>341</v>
      </c>
      <c r="C434" s="23"/>
      <c r="D434" s="23"/>
      <c r="E434" s="23"/>
      <c r="F434" s="23"/>
      <c r="G434" s="128" t="s">
        <v>341</v>
      </c>
      <c r="H434" s="53"/>
      <c r="I434" s="53"/>
      <c r="J434" s="53"/>
      <c r="K434" s="53"/>
      <c r="L434" s="129"/>
    </row>
    <row r="435" spans="1:12" x14ac:dyDescent="0.3">
      <c r="A435" s="121" t="s">
        <v>967</v>
      </c>
      <c r="B435" s="22" t="s">
        <v>341</v>
      </c>
      <c r="C435" s="23"/>
      <c r="D435" s="23"/>
      <c r="E435" s="122" t="s">
        <v>968</v>
      </c>
      <c r="F435" s="63"/>
      <c r="G435" s="63"/>
      <c r="H435" s="52">
        <v>268799.83</v>
      </c>
      <c r="I435" s="52">
        <v>0</v>
      </c>
      <c r="J435" s="52">
        <v>23733.59</v>
      </c>
      <c r="K435" s="52">
        <v>292533.42</v>
      </c>
      <c r="L435" s="123"/>
    </row>
    <row r="436" spans="1:12" x14ac:dyDescent="0.3">
      <c r="A436" s="121" t="s">
        <v>969</v>
      </c>
      <c r="B436" s="22" t="s">
        <v>341</v>
      </c>
      <c r="C436" s="23"/>
      <c r="D436" s="23"/>
      <c r="E436" s="23"/>
      <c r="F436" s="122" t="s">
        <v>968</v>
      </c>
      <c r="G436" s="63"/>
      <c r="H436" s="52">
        <v>268799.83</v>
      </c>
      <c r="I436" s="52">
        <v>0</v>
      </c>
      <c r="J436" s="52">
        <v>23733.59</v>
      </c>
      <c r="K436" s="52">
        <v>292533.42</v>
      </c>
      <c r="L436" s="123"/>
    </row>
    <row r="437" spans="1:12" x14ac:dyDescent="0.3">
      <c r="A437" s="124" t="s">
        <v>970</v>
      </c>
      <c r="B437" s="22" t="s">
        <v>341</v>
      </c>
      <c r="C437" s="23"/>
      <c r="D437" s="23"/>
      <c r="E437" s="23"/>
      <c r="F437" s="23"/>
      <c r="G437" s="125" t="s">
        <v>971</v>
      </c>
      <c r="H437" s="54">
        <v>251170.45</v>
      </c>
      <c r="I437" s="54">
        <v>0</v>
      </c>
      <c r="J437" s="54">
        <v>20131.310000000001</v>
      </c>
      <c r="K437" s="54">
        <v>271301.76000000001</v>
      </c>
      <c r="L437" s="126"/>
    </row>
    <row r="438" spans="1:12" x14ac:dyDescent="0.3">
      <c r="A438" s="124" t="s">
        <v>972</v>
      </c>
      <c r="B438" s="22" t="s">
        <v>341</v>
      </c>
      <c r="C438" s="23"/>
      <c r="D438" s="23"/>
      <c r="E438" s="23"/>
      <c r="F438" s="23"/>
      <c r="G438" s="125" t="s">
        <v>973</v>
      </c>
      <c r="H438" s="54">
        <v>17629.38</v>
      </c>
      <c r="I438" s="54">
        <v>0</v>
      </c>
      <c r="J438" s="54">
        <v>3602.28</v>
      </c>
      <c r="K438" s="54">
        <v>21231.66</v>
      </c>
      <c r="L438" s="126"/>
    </row>
    <row r="439" spans="1:12" x14ac:dyDescent="0.3">
      <c r="A439" s="127" t="s">
        <v>341</v>
      </c>
      <c r="B439" s="22" t="s">
        <v>341</v>
      </c>
      <c r="C439" s="23"/>
      <c r="D439" s="23"/>
      <c r="E439" s="23"/>
      <c r="F439" s="23"/>
      <c r="G439" s="128" t="s">
        <v>341</v>
      </c>
      <c r="H439" s="53"/>
      <c r="I439" s="53"/>
      <c r="J439" s="53"/>
      <c r="K439" s="53"/>
      <c r="L439" s="129"/>
    </row>
    <row r="440" spans="1:12" x14ac:dyDescent="0.3">
      <c r="A440" s="121" t="s">
        <v>974</v>
      </c>
      <c r="B440" s="22" t="s">
        <v>341</v>
      </c>
      <c r="C440" s="23"/>
      <c r="D440" s="23"/>
      <c r="E440" s="122" t="s">
        <v>975</v>
      </c>
      <c r="F440" s="63"/>
      <c r="G440" s="63"/>
      <c r="H440" s="52">
        <v>516.57000000000005</v>
      </c>
      <c r="I440" s="52">
        <v>0</v>
      </c>
      <c r="J440" s="52">
        <v>0</v>
      </c>
      <c r="K440" s="52">
        <v>516.57000000000005</v>
      </c>
      <c r="L440" s="123"/>
    </row>
    <row r="441" spans="1:12" x14ac:dyDescent="0.3">
      <c r="A441" s="121" t="s">
        <v>976</v>
      </c>
      <c r="B441" s="22" t="s">
        <v>341</v>
      </c>
      <c r="C441" s="23"/>
      <c r="D441" s="23"/>
      <c r="E441" s="23"/>
      <c r="F441" s="122" t="s">
        <v>977</v>
      </c>
      <c r="G441" s="63"/>
      <c r="H441" s="52">
        <v>516.57000000000005</v>
      </c>
      <c r="I441" s="52">
        <v>0</v>
      </c>
      <c r="J441" s="52">
        <v>0</v>
      </c>
      <c r="K441" s="52">
        <v>516.57000000000005</v>
      </c>
      <c r="L441" s="123"/>
    </row>
    <row r="442" spans="1:12" x14ac:dyDescent="0.3">
      <c r="A442" s="124" t="s">
        <v>978</v>
      </c>
      <c r="B442" s="22" t="s">
        <v>341</v>
      </c>
      <c r="C442" s="23"/>
      <c r="D442" s="23"/>
      <c r="E442" s="23"/>
      <c r="F442" s="23"/>
      <c r="G442" s="125" t="s">
        <v>979</v>
      </c>
      <c r="H442" s="54">
        <v>516.57000000000005</v>
      </c>
      <c r="I442" s="54">
        <v>0</v>
      </c>
      <c r="J442" s="54">
        <v>0</v>
      </c>
      <c r="K442" s="54">
        <v>516.57000000000005</v>
      </c>
      <c r="L442" s="126"/>
    </row>
    <row r="443" spans="1:12" x14ac:dyDescent="0.3">
      <c r="A443" s="127" t="s">
        <v>341</v>
      </c>
      <c r="B443" s="22" t="s">
        <v>341</v>
      </c>
      <c r="C443" s="23"/>
      <c r="D443" s="23"/>
      <c r="E443" s="23"/>
      <c r="F443" s="23"/>
      <c r="G443" s="128" t="s">
        <v>341</v>
      </c>
      <c r="H443" s="53"/>
      <c r="I443" s="53"/>
      <c r="J443" s="53"/>
      <c r="K443" s="53"/>
      <c r="L443" s="129"/>
    </row>
    <row r="444" spans="1:12" x14ac:dyDescent="0.3">
      <c r="A444" s="121" t="s">
        <v>980</v>
      </c>
      <c r="B444" s="22" t="s">
        <v>341</v>
      </c>
      <c r="C444" s="23"/>
      <c r="D444" s="23"/>
      <c r="E444" s="122" t="s">
        <v>981</v>
      </c>
      <c r="F444" s="63"/>
      <c r="G444" s="63"/>
      <c r="H444" s="52">
        <v>45852.53</v>
      </c>
      <c r="I444" s="52">
        <v>0</v>
      </c>
      <c r="J444" s="52">
        <v>52.43</v>
      </c>
      <c r="K444" s="52">
        <v>45904.959999999999</v>
      </c>
      <c r="L444" s="123"/>
    </row>
    <row r="445" spans="1:12" x14ac:dyDescent="0.3">
      <c r="A445" s="121" t="s">
        <v>982</v>
      </c>
      <c r="B445" s="22" t="s">
        <v>341</v>
      </c>
      <c r="C445" s="23"/>
      <c r="D445" s="23"/>
      <c r="E445" s="23"/>
      <c r="F445" s="122" t="s">
        <v>983</v>
      </c>
      <c r="G445" s="63"/>
      <c r="H445" s="52">
        <v>45852.53</v>
      </c>
      <c r="I445" s="52">
        <v>0</v>
      </c>
      <c r="J445" s="52">
        <v>52.43</v>
      </c>
      <c r="K445" s="52">
        <v>45904.959999999999</v>
      </c>
      <c r="L445" s="123"/>
    </row>
    <row r="446" spans="1:12" x14ac:dyDescent="0.3">
      <c r="A446" s="124" t="s">
        <v>984</v>
      </c>
      <c r="B446" s="22" t="s">
        <v>341</v>
      </c>
      <c r="C446" s="23"/>
      <c r="D446" s="23"/>
      <c r="E446" s="23"/>
      <c r="F446" s="23"/>
      <c r="G446" s="125" t="s">
        <v>985</v>
      </c>
      <c r="H446" s="54">
        <v>45207.39</v>
      </c>
      <c r="I446" s="54">
        <v>0</v>
      </c>
      <c r="J446" s="54">
        <v>0</v>
      </c>
      <c r="K446" s="54">
        <v>45207.39</v>
      </c>
      <c r="L446" s="126"/>
    </row>
    <row r="447" spans="1:12" x14ac:dyDescent="0.3">
      <c r="A447" s="124" t="s">
        <v>986</v>
      </c>
      <c r="B447" s="22" t="s">
        <v>341</v>
      </c>
      <c r="C447" s="23"/>
      <c r="D447" s="23"/>
      <c r="E447" s="23"/>
      <c r="F447" s="23"/>
      <c r="G447" s="125" t="s">
        <v>987</v>
      </c>
      <c r="H447" s="54">
        <v>645.14</v>
      </c>
      <c r="I447" s="54">
        <v>0</v>
      </c>
      <c r="J447" s="54">
        <v>52.43</v>
      </c>
      <c r="K447" s="54">
        <v>697.57</v>
      </c>
      <c r="L447" s="126"/>
    </row>
    <row r="448" spans="1:12" x14ac:dyDescent="0.3">
      <c r="A448" s="127" t="s">
        <v>341</v>
      </c>
      <c r="B448" s="22" t="s">
        <v>341</v>
      </c>
      <c r="C448" s="23"/>
      <c r="D448" s="23"/>
      <c r="E448" s="23"/>
      <c r="F448" s="23"/>
      <c r="G448" s="128" t="s">
        <v>341</v>
      </c>
      <c r="H448" s="53"/>
      <c r="I448" s="53"/>
      <c r="J448" s="53"/>
      <c r="K448" s="53"/>
      <c r="L448" s="129"/>
    </row>
    <row r="449" spans="1:12" x14ac:dyDescent="0.3">
      <c r="A449" s="121" t="s">
        <v>988</v>
      </c>
      <c r="B449" s="22" t="s">
        <v>341</v>
      </c>
      <c r="C449" s="23"/>
      <c r="D449" s="23"/>
      <c r="E449" s="122" t="s">
        <v>944</v>
      </c>
      <c r="F449" s="63"/>
      <c r="G449" s="63"/>
      <c r="H449" s="52">
        <v>7496.13</v>
      </c>
      <c r="I449" s="52">
        <v>0</v>
      </c>
      <c r="J449" s="52">
        <v>3312.28</v>
      </c>
      <c r="K449" s="52">
        <v>10808.41</v>
      </c>
      <c r="L449" s="123"/>
    </row>
    <row r="450" spans="1:12" x14ac:dyDescent="0.3">
      <c r="A450" s="121" t="s">
        <v>989</v>
      </c>
      <c r="B450" s="22" t="s">
        <v>341</v>
      </c>
      <c r="C450" s="23"/>
      <c r="D450" s="23"/>
      <c r="E450" s="23"/>
      <c r="F450" s="122" t="s">
        <v>944</v>
      </c>
      <c r="G450" s="63"/>
      <c r="H450" s="52">
        <v>7496.13</v>
      </c>
      <c r="I450" s="52">
        <v>0</v>
      </c>
      <c r="J450" s="52">
        <v>3312.28</v>
      </c>
      <c r="K450" s="52">
        <v>10808.41</v>
      </c>
      <c r="L450" s="123"/>
    </row>
    <row r="451" spans="1:12" x14ac:dyDescent="0.3">
      <c r="A451" s="124" t="s">
        <v>990</v>
      </c>
      <c r="B451" s="22" t="s">
        <v>341</v>
      </c>
      <c r="C451" s="23"/>
      <c r="D451" s="23"/>
      <c r="E451" s="23"/>
      <c r="F451" s="23"/>
      <c r="G451" s="125" t="s">
        <v>949</v>
      </c>
      <c r="H451" s="54">
        <v>7496.13</v>
      </c>
      <c r="I451" s="54">
        <v>0</v>
      </c>
      <c r="J451" s="54">
        <v>3312.28</v>
      </c>
      <c r="K451" s="54">
        <v>10808.41</v>
      </c>
      <c r="L451" s="126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29"/>
  <sheetViews>
    <sheetView topLeftCell="A283" workbookViewId="0">
      <selection activeCell="K12" sqref="K12"/>
    </sheetView>
  </sheetViews>
  <sheetFormatPr defaultRowHeight="14.4" x14ac:dyDescent="0.3"/>
  <cols>
    <col min="1" max="1" width="16.6640625" customWidth="1"/>
    <col min="2" max="6" width="2.109375" customWidth="1"/>
    <col min="7" max="7" width="51.33203125" bestFit="1" customWidth="1"/>
    <col min="8" max="8" width="15" style="57" bestFit="1" customWidth="1"/>
    <col min="9" max="11" width="14.33203125" style="57" bestFit="1" customWidth="1"/>
    <col min="12" max="12" width="13.44140625" style="57" customWidth="1"/>
    <col min="257" max="257" width="16.6640625" customWidth="1"/>
    <col min="258" max="262" width="2.109375" customWidth="1"/>
    <col min="263" max="263" width="51.33203125" bestFit="1" customWidth="1"/>
    <col min="264" max="264" width="15" bestFit="1" customWidth="1"/>
    <col min="265" max="267" width="14.33203125" bestFit="1" customWidth="1"/>
    <col min="268" max="268" width="13.44140625" customWidth="1"/>
    <col min="513" max="513" width="16.6640625" customWidth="1"/>
    <col min="514" max="518" width="2.109375" customWidth="1"/>
    <col min="519" max="519" width="51.33203125" bestFit="1" customWidth="1"/>
    <col min="520" max="520" width="15" bestFit="1" customWidth="1"/>
    <col min="521" max="523" width="14.33203125" bestFit="1" customWidth="1"/>
    <col min="524" max="524" width="13.44140625" customWidth="1"/>
    <col min="769" max="769" width="16.6640625" customWidth="1"/>
    <col min="770" max="774" width="2.109375" customWidth="1"/>
    <col min="775" max="775" width="51.33203125" bestFit="1" customWidth="1"/>
    <col min="776" max="776" width="15" bestFit="1" customWidth="1"/>
    <col min="777" max="779" width="14.33203125" bestFit="1" customWidth="1"/>
    <col min="780" max="780" width="13.44140625" customWidth="1"/>
    <col min="1025" max="1025" width="16.6640625" customWidth="1"/>
    <col min="1026" max="1030" width="2.109375" customWidth="1"/>
    <col min="1031" max="1031" width="51.33203125" bestFit="1" customWidth="1"/>
    <col min="1032" max="1032" width="15" bestFit="1" customWidth="1"/>
    <col min="1033" max="1035" width="14.33203125" bestFit="1" customWidth="1"/>
    <col min="1036" max="1036" width="13.44140625" customWidth="1"/>
    <col min="1281" max="1281" width="16.6640625" customWidth="1"/>
    <col min="1282" max="1286" width="2.109375" customWidth="1"/>
    <col min="1287" max="1287" width="51.33203125" bestFit="1" customWidth="1"/>
    <col min="1288" max="1288" width="15" bestFit="1" customWidth="1"/>
    <col min="1289" max="1291" width="14.33203125" bestFit="1" customWidth="1"/>
    <col min="1292" max="1292" width="13.44140625" customWidth="1"/>
    <col min="1537" max="1537" width="16.6640625" customWidth="1"/>
    <col min="1538" max="1542" width="2.109375" customWidth="1"/>
    <col min="1543" max="1543" width="51.33203125" bestFit="1" customWidth="1"/>
    <col min="1544" max="1544" width="15" bestFit="1" customWidth="1"/>
    <col min="1545" max="1547" width="14.33203125" bestFit="1" customWidth="1"/>
    <col min="1548" max="1548" width="13.44140625" customWidth="1"/>
    <col min="1793" max="1793" width="16.6640625" customWidth="1"/>
    <col min="1794" max="1798" width="2.109375" customWidth="1"/>
    <col min="1799" max="1799" width="51.33203125" bestFit="1" customWidth="1"/>
    <col min="1800" max="1800" width="15" bestFit="1" customWidth="1"/>
    <col min="1801" max="1803" width="14.33203125" bestFit="1" customWidth="1"/>
    <col min="1804" max="1804" width="13.44140625" customWidth="1"/>
    <col min="2049" max="2049" width="16.6640625" customWidth="1"/>
    <col min="2050" max="2054" width="2.109375" customWidth="1"/>
    <col min="2055" max="2055" width="51.33203125" bestFit="1" customWidth="1"/>
    <col min="2056" max="2056" width="15" bestFit="1" customWidth="1"/>
    <col min="2057" max="2059" width="14.33203125" bestFit="1" customWidth="1"/>
    <col min="2060" max="2060" width="13.44140625" customWidth="1"/>
    <col min="2305" max="2305" width="16.6640625" customWidth="1"/>
    <col min="2306" max="2310" width="2.109375" customWidth="1"/>
    <col min="2311" max="2311" width="51.33203125" bestFit="1" customWidth="1"/>
    <col min="2312" max="2312" width="15" bestFit="1" customWidth="1"/>
    <col min="2313" max="2315" width="14.33203125" bestFit="1" customWidth="1"/>
    <col min="2316" max="2316" width="13.44140625" customWidth="1"/>
    <col min="2561" max="2561" width="16.6640625" customWidth="1"/>
    <col min="2562" max="2566" width="2.109375" customWidth="1"/>
    <col min="2567" max="2567" width="51.33203125" bestFit="1" customWidth="1"/>
    <col min="2568" max="2568" width="15" bestFit="1" customWidth="1"/>
    <col min="2569" max="2571" width="14.33203125" bestFit="1" customWidth="1"/>
    <col min="2572" max="2572" width="13.44140625" customWidth="1"/>
    <col min="2817" max="2817" width="16.6640625" customWidth="1"/>
    <col min="2818" max="2822" width="2.109375" customWidth="1"/>
    <col min="2823" max="2823" width="51.33203125" bestFit="1" customWidth="1"/>
    <col min="2824" max="2824" width="15" bestFit="1" customWidth="1"/>
    <col min="2825" max="2827" width="14.33203125" bestFit="1" customWidth="1"/>
    <col min="2828" max="2828" width="13.44140625" customWidth="1"/>
    <col min="3073" max="3073" width="16.6640625" customWidth="1"/>
    <col min="3074" max="3078" width="2.109375" customWidth="1"/>
    <col min="3079" max="3079" width="51.33203125" bestFit="1" customWidth="1"/>
    <col min="3080" max="3080" width="15" bestFit="1" customWidth="1"/>
    <col min="3081" max="3083" width="14.33203125" bestFit="1" customWidth="1"/>
    <col min="3084" max="3084" width="13.44140625" customWidth="1"/>
    <col min="3329" max="3329" width="16.6640625" customWidth="1"/>
    <col min="3330" max="3334" width="2.109375" customWidth="1"/>
    <col min="3335" max="3335" width="51.33203125" bestFit="1" customWidth="1"/>
    <col min="3336" max="3336" width="15" bestFit="1" customWidth="1"/>
    <col min="3337" max="3339" width="14.33203125" bestFit="1" customWidth="1"/>
    <col min="3340" max="3340" width="13.44140625" customWidth="1"/>
    <col min="3585" max="3585" width="16.6640625" customWidth="1"/>
    <col min="3586" max="3590" width="2.109375" customWidth="1"/>
    <col min="3591" max="3591" width="51.33203125" bestFit="1" customWidth="1"/>
    <col min="3592" max="3592" width="15" bestFit="1" customWidth="1"/>
    <col min="3593" max="3595" width="14.33203125" bestFit="1" customWidth="1"/>
    <col min="3596" max="3596" width="13.44140625" customWidth="1"/>
    <col min="3841" max="3841" width="16.6640625" customWidth="1"/>
    <col min="3842" max="3846" width="2.109375" customWidth="1"/>
    <col min="3847" max="3847" width="51.33203125" bestFit="1" customWidth="1"/>
    <col min="3848" max="3848" width="15" bestFit="1" customWidth="1"/>
    <col min="3849" max="3851" width="14.33203125" bestFit="1" customWidth="1"/>
    <col min="3852" max="3852" width="13.44140625" customWidth="1"/>
    <col min="4097" max="4097" width="16.6640625" customWidth="1"/>
    <col min="4098" max="4102" width="2.109375" customWidth="1"/>
    <col min="4103" max="4103" width="51.33203125" bestFit="1" customWidth="1"/>
    <col min="4104" max="4104" width="15" bestFit="1" customWidth="1"/>
    <col min="4105" max="4107" width="14.33203125" bestFit="1" customWidth="1"/>
    <col min="4108" max="4108" width="13.44140625" customWidth="1"/>
    <col min="4353" max="4353" width="16.6640625" customWidth="1"/>
    <col min="4354" max="4358" width="2.109375" customWidth="1"/>
    <col min="4359" max="4359" width="51.33203125" bestFit="1" customWidth="1"/>
    <col min="4360" max="4360" width="15" bestFit="1" customWidth="1"/>
    <col min="4361" max="4363" width="14.33203125" bestFit="1" customWidth="1"/>
    <col min="4364" max="4364" width="13.44140625" customWidth="1"/>
    <col min="4609" max="4609" width="16.6640625" customWidth="1"/>
    <col min="4610" max="4614" width="2.109375" customWidth="1"/>
    <col min="4615" max="4615" width="51.33203125" bestFit="1" customWidth="1"/>
    <col min="4616" max="4616" width="15" bestFit="1" customWidth="1"/>
    <col min="4617" max="4619" width="14.33203125" bestFit="1" customWidth="1"/>
    <col min="4620" max="4620" width="13.44140625" customWidth="1"/>
    <col min="4865" max="4865" width="16.6640625" customWidth="1"/>
    <col min="4866" max="4870" width="2.109375" customWidth="1"/>
    <col min="4871" max="4871" width="51.33203125" bestFit="1" customWidth="1"/>
    <col min="4872" max="4872" width="15" bestFit="1" customWidth="1"/>
    <col min="4873" max="4875" width="14.33203125" bestFit="1" customWidth="1"/>
    <col min="4876" max="4876" width="13.44140625" customWidth="1"/>
    <col min="5121" max="5121" width="16.6640625" customWidth="1"/>
    <col min="5122" max="5126" width="2.109375" customWidth="1"/>
    <col min="5127" max="5127" width="51.33203125" bestFit="1" customWidth="1"/>
    <col min="5128" max="5128" width="15" bestFit="1" customWidth="1"/>
    <col min="5129" max="5131" width="14.33203125" bestFit="1" customWidth="1"/>
    <col min="5132" max="5132" width="13.44140625" customWidth="1"/>
    <col min="5377" max="5377" width="16.6640625" customWidth="1"/>
    <col min="5378" max="5382" width="2.109375" customWidth="1"/>
    <col min="5383" max="5383" width="51.33203125" bestFit="1" customWidth="1"/>
    <col min="5384" max="5384" width="15" bestFit="1" customWidth="1"/>
    <col min="5385" max="5387" width="14.33203125" bestFit="1" customWidth="1"/>
    <col min="5388" max="5388" width="13.44140625" customWidth="1"/>
    <col min="5633" max="5633" width="16.6640625" customWidth="1"/>
    <col min="5634" max="5638" width="2.109375" customWidth="1"/>
    <col min="5639" max="5639" width="51.33203125" bestFit="1" customWidth="1"/>
    <col min="5640" max="5640" width="15" bestFit="1" customWidth="1"/>
    <col min="5641" max="5643" width="14.33203125" bestFit="1" customWidth="1"/>
    <col min="5644" max="5644" width="13.44140625" customWidth="1"/>
    <col min="5889" max="5889" width="16.6640625" customWidth="1"/>
    <col min="5890" max="5894" width="2.109375" customWidth="1"/>
    <col min="5895" max="5895" width="51.33203125" bestFit="1" customWidth="1"/>
    <col min="5896" max="5896" width="15" bestFit="1" customWidth="1"/>
    <col min="5897" max="5899" width="14.33203125" bestFit="1" customWidth="1"/>
    <col min="5900" max="5900" width="13.44140625" customWidth="1"/>
    <col min="6145" max="6145" width="16.6640625" customWidth="1"/>
    <col min="6146" max="6150" width="2.109375" customWidth="1"/>
    <col min="6151" max="6151" width="51.33203125" bestFit="1" customWidth="1"/>
    <col min="6152" max="6152" width="15" bestFit="1" customWidth="1"/>
    <col min="6153" max="6155" width="14.33203125" bestFit="1" customWidth="1"/>
    <col min="6156" max="6156" width="13.44140625" customWidth="1"/>
    <col min="6401" max="6401" width="16.6640625" customWidth="1"/>
    <col min="6402" max="6406" width="2.109375" customWidth="1"/>
    <col min="6407" max="6407" width="51.33203125" bestFit="1" customWidth="1"/>
    <col min="6408" max="6408" width="15" bestFit="1" customWidth="1"/>
    <col min="6409" max="6411" width="14.33203125" bestFit="1" customWidth="1"/>
    <col min="6412" max="6412" width="13.44140625" customWidth="1"/>
    <col min="6657" max="6657" width="16.6640625" customWidth="1"/>
    <col min="6658" max="6662" width="2.109375" customWidth="1"/>
    <col min="6663" max="6663" width="51.33203125" bestFit="1" customWidth="1"/>
    <col min="6664" max="6664" width="15" bestFit="1" customWidth="1"/>
    <col min="6665" max="6667" width="14.33203125" bestFit="1" customWidth="1"/>
    <col min="6668" max="6668" width="13.44140625" customWidth="1"/>
    <col min="6913" max="6913" width="16.6640625" customWidth="1"/>
    <col min="6914" max="6918" width="2.109375" customWidth="1"/>
    <col min="6919" max="6919" width="51.33203125" bestFit="1" customWidth="1"/>
    <col min="6920" max="6920" width="15" bestFit="1" customWidth="1"/>
    <col min="6921" max="6923" width="14.33203125" bestFit="1" customWidth="1"/>
    <col min="6924" max="6924" width="13.44140625" customWidth="1"/>
    <col min="7169" max="7169" width="16.6640625" customWidth="1"/>
    <col min="7170" max="7174" width="2.109375" customWidth="1"/>
    <col min="7175" max="7175" width="51.33203125" bestFit="1" customWidth="1"/>
    <col min="7176" max="7176" width="15" bestFit="1" customWidth="1"/>
    <col min="7177" max="7179" width="14.33203125" bestFit="1" customWidth="1"/>
    <col min="7180" max="7180" width="13.44140625" customWidth="1"/>
    <col min="7425" max="7425" width="16.6640625" customWidth="1"/>
    <col min="7426" max="7430" width="2.109375" customWidth="1"/>
    <col min="7431" max="7431" width="51.33203125" bestFit="1" customWidth="1"/>
    <col min="7432" max="7432" width="15" bestFit="1" customWidth="1"/>
    <col min="7433" max="7435" width="14.33203125" bestFit="1" customWidth="1"/>
    <col min="7436" max="7436" width="13.44140625" customWidth="1"/>
    <col min="7681" max="7681" width="16.6640625" customWidth="1"/>
    <col min="7682" max="7686" width="2.109375" customWidth="1"/>
    <col min="7687" max="7687" width="51.33203125" bestFit="1" customWidth="1"/>
    <col min="7688" max="7688" width="15" bestFit="1" customWidth="1"/>
    <col min="7689" max="7691" width="14.33203125" bestFit="1" customWidth="1"/>
    <col min="7692" max="7692" width="13.44140625" customWidth="1"/>
    <col min="7937" max="7937" width="16.6640625" customWidth="1"/>
    <col min="7938" max="7942" width="2.109375" customWidth="1"/>
    <col min="7943" max="7943" width="51.33203125" bestFit="1" customWidth="1"/>
    <col min="7944" max="7944" width="15" bestFit="1" customWidth="1"/>
    <col min="7945" max="7947" width="14.33203125" bestFit="1" customWidth="1"/>
    <col min="7948" max="7948" width="13.44140625" customWidth="1"/>
    <col min="8193" max="8193" width="16.6640625" customWidth="1"/>
    <col min="8194" max="8198" width="2.109375" customWidth="1"/>
    <col min="8199" max="8199" width="51.33203125" bestFit="1" customWidth="1"/>
    <col min="8200" max="8200" width="15" bestFit="1" customWidth="1"/>
    <col min="8201" max="8203" width="14.33203125" bestFit="1" customWidth="1"/>
    <col min="8204" max="8204" width="13.44140625" customWidth="1"/>
    <col min="8449" max="8449" width="16.6640625" customWidth="1"/>
    <col min="8450" max="8454" width="2.109375" customWidth="1"/>
    <col min="8455" max="8455" width="51.33203125" bestFit="1" customWidth="1"/>
    <col min="8456" max="8456" width="15" bestFit="1" customWidth="1"/>
    <col min="8457" max="8459" width="14.33203125" bestFit="1" customWidth="1"/>
    <col min="8460" max="8460" width="13.44140625" customWidth="1"/>
    <col min="8705" max="8705" width="16.6640625" customWidth="1"/>
    <col min="8706" max="8710" width="2.109375" customWidth="1"/>
    <col min="8711" max="8711" width="51.33203125" bestFit="1" customWidth="1"/>
    <col min="8712" max="8712" width="15" bestFit="1" customWidth="1"/>
    <col min="8713" max="8715" width="14.33203125" bestFit="1" customWidth="1"/>
    <col min="8716" max="8716" width="13.44140625" customWidth="1"/>
    <col min="8961" max="8961" width="16.6640625" customWidth="1"/>
    <col min="8962" max="8966" width="2.109375" customWidth="1"/>
    <col min="8967" max="8967" width="51.33203125" bestFit="1" customWidth="1"/>
    <col min="8968" max="8968" width="15" bestFit="1" customWidth="1"/>
    <col min="8969" max="8971" width="14.33203125" bestFit="1" customWidth="1"/>
    <col min="8972" max="8972" width="13.44140625" customWidth="1"/>
    <col min="9217" max="9217" width="16.6640625" customWidth="1"/>
    <col min="9218" max="9222" width="2.109375" customWidth="1"/>
    <col min="9223" max="9223" width="51.33203125" bestFit="1" customWidth="1"/>
    <col min="9224" max="9224" width="15" bestFit="1" customWidth="1"/>
    <col min="9225" max="9227" width="14.33203125" bestFit="1" customWidth="1"/>
    <col min="9228" max="9228" width="13.44140625" customWidth="1"/>
    <col min="9473" max="9473" width="16.6640625" customWidth="1"/>
    <col min="9474" max="9478" width="2.109375" customWidth="1"/>
    <col min="9479" max="9479" width="51.33203125" bestFit="1" customWidth="1"/>
    <col min="9480" max="9480" width="15" bestFit="1" customWidth="1"/>
    <col min="9481" max="9483" width="14.33203125" bestFit="1" customWidth="1"/>
    <col min="9484" max="9484" width="13.44140625" customWidth="1"/>
    <col min="9729" max="9729" width="16.6640625" customWidth="1"/>
    <col min="9730" max="9734" width="2.109375" customWidth="1"/>
    <col min="9735" max="9735" width="51.33203125" bestFit="1" customWidth="1"/>
    <col min="9736" max="9736" width="15" bestFit="1" customWidth="1"/>
    <col min="9737" max="9739" width="14.33203125" bestFit="1" customWidth="1"/>
    <col min="9740" max="9740" width="13.44140625" customWidth="1"/>
    <col min="9985" max="9985" width="16.6640625" customWidth="1"/>
    <col min="9986" max="9990" width="2.109375" customWidth="1"/>
    <col min="9991" max="9991" width="51.33203125" bestFit="1" customWidth="1"/>
    <col min="9992" max="9992" width="15" bestFit="1" customWidth="1"/>
    <col min="9993" max="9995" width="14.33203125" bestFit="1" customWidth="1"/>
    <col min="9996" max="9996" width="13.44140625" customWidth="1"/>
    <col min="10241" max="10241" width="16.6640625" customWidth="1"/>
    <col min="10242" max="10246" width="2.109375" customWidth="1"/>
    <col min="10247" max="10247" width="51.33203125" bestFit="1" customWidth="1"/>
    <col min="10248" max="10248" width="15" bestFit="1" customWidth="1"/>
    <col min="10249" max="10251" width="14.33203125" bestFit="1" customWidth="1"/>
    <col min="10252" max="10252" width="13.44140625" customWidth="1"/>
    <col min="10497" max="10497" width="16.6640625" customWidth="1"/>
    <col min="10498" max="10502" width="2.109375" customWidth="1"/>
    <col min="10503" max="10503" width="51.33203125" bestFit="1" customWidth="1"/>
    <col min="10504" max="10504" width="15" bestFit="1" customWidth="1"/>
    <col min="10505" max="10507" width="14.33203125" bestFit="1" customWidth="1"/>
    <col min="10508" max="10508" width="13.44140625" customWidth="1"/>
    <col min="10753" max="10753" width="16.6640625" customWidth="1"/>
    <col min="10754" max="10758" width="2.109375" customWidth="1"/>
    <col min="10759" max="10759" width="51.33203125" bestFit="1" customWidth="1"/>
    <col min="10760" max="10760" width="15" bestFit="1" customWidth="1"/>
    <col min="10761" max="10763" width="14.33203125" bestFit="1" customWidth="1"/>
    <col min="10764" max="10764" width="13.44140625" customWidth="1"/>
    <col min="11009" max="11009" width="16.6640625" customWidth="1"/>
    <col min="11010" max="11014" width="2.109375" customWidth="1"/>
    <col min="11015" max="11015" width="51.33203125" bestFit="1" customWidth="1"/>
    <col min="11016" max="11016" width="15" bestFit="1" customWidth="1"/>
    <col min="11017" max="11019" width="14.33203125" bestFit="1" customWidth="1"/>
    <col min="11020" max="11020" width="13.44140625" customWidth="1"/>
    <col min="11265" max="11265" width="16.6640625" customWidth="1"/>
    <col min="11266" max="11270" width="2.109375" customWidth="1"/>
    <col min="11271" max="11271" width="51.33203125" bestFit="1" customWidth="1"/>
    <col min="11272" max="11272" width="15" bestFit="1" customWidth="1"/>
    <col min="11273" max="11275" width="14.33203125" bestFit="1" customWidth="1"/>
    <col min="11276" max="11276" width="13.44140625" customWidth="1"/>
    <col min="11521" max="11521" width="16.6640625" customWidth="1"/>
    <col min="11522" max="11526" width="2.109375" customWidth="1"/>
    <col min="11527" max="11527" width="51.33203125" bestFit="1" customWidth="1"/>
    <col min="11528" max="11528" width="15" bestFit="1" customWidth="1"/>
    <col min="11529" max="11531" width="14.33203125" bestFit="1" customWidth="1"/>
    <col min="11532" max="11532" width="13.44140625" customWidth="1"/>
    <col min="11777" max="11777" width="16.6640625" customWidth="1"/>
    <col min="11778" max="11782" width="2.109375" customWidth="1"/>
    <col min="11783" max="11783" width="51.33203125" bestFit="1" customWidth="1"/>
    <col min="11784" max="11784" width="15" bestFit="1" customWidth="1"/>
    <col min="11785" max="11787" width="14.33203125" bestFit="1" customWidth="1"/>
    <col min="11788" max="11788" width="13.44140625" customWidth="1"/>
    <col min="12033" max="12033" width="16.6640625" customWidth="1"/>
    <col min="12034" max="12038" width="2.109375" customWidth="1"/>
    <col min="12039" max="12039" width="51.33203125" bestFit="1" customWidth="1"/>
    <col min="12040" max="12040" width="15" bestFit="1" customWidth="1"/>
    <col min="12041" max="12043" width="14.33203125" bestFit="1" customWidth="1"/>
    <col min="12044" max="12044" width="13.44140625" customWidth="1"/>
    <col min="12289" max="12289" width="16.6640625" customWidth="1"/>
    <col min="12290" max="12294" width="2.109375" customWidth="1"/>
    <col min="12295" max="12295" width="51.33203125" bestFit="1" customWidth="1"/>
    <col min="12296" max="12296" width="15" bestFit="1" customWidth="1"/>
    <col min="12297" max="12299" width="14.33203125" bestFit="1" customWidth="1"/>
    <col min="12300" max="12300" width="13.44140625" customWidth="1"/>
    <col min="12545" max="12545" width="16.6640625" customWidth="1"/>
    <col min="12546" max="12550" width="2.109375" customWidth="1"/>
    <col min="12551" max="12551" width="51.33203125" bestFit="1" customWidth="1"/>
    <col min="12552" max="12552" width="15" bestFit="1" customWidth="1"/>
    <col min="12553" max="12555" width="14.33203125" bestFit="1" customWidth="1"/>
    <col min="12556" max="12556" width="13.44140625" customWidth="1"/>
    <col min="12801" max="12801" width="16.6640625" customWidth="1"/>
    <col min="12802" max="12806" width="2.109375" customWidth="1"/>
    <col min="12807" max="12807" width="51.33203125" bestFit="1" customWidth="1"/>
    <col min="12808" max="12808" width="15" bestFit="1" customWidth="1"/>
    <col min="12809" max="12811" width="14.33203125" bestFit="1" customWidth="1"/>
    <col min="12812" max="12812" width="13.44140625" customWidth="1"/>
    <col min="13057" max="13057" width="16.6640625" customWidth="1"/>
    <col min="13058" max="13062" width="2.109375" customWidth="1"/>
    <col min="13063" max="13063" width="51.33203125" bestFit="1" customWidth="1"/>
    <col min="13064" max="13064" width="15" bestFit="1" customWidth="1"/>
    <col min="13065" max="13067" width="14.33203125" bestFit="1" customWidth="1"/>
    <col min="13068" max="13068" width="13.44140625" customWidth="1"/>
    <col min="13313" max="13313" width="16.6640625" customWidth="1"/>
    <col min="13314" max="13318" width="2.109375" customWidth="1"/>
    <col min="13319" max="13319" width="51.33203125" bestFit="1" customWidth="1"/>
    <col min="13320" max="13320" width="15" bestFit="1" customWidth="1"/>
    <col min="13321" max="13323" width="14.33203125" bestFit="1" customWidth="1"/>
    <col min="13324" max="13324" width="13.44140625" customWidth="1"/>
    <col min="13569" max="13569" width="16.6640625" customWidth="1"/>
    <col min="13570" max="13574" width="2.109375" customWidth="1"/>
    <col min="13575" max="13575" width="51.33203125" bestFit="1" customWidth="1"/>
    <col min="13576" max="13576" width="15" bestFit="1" customWidth="1"/>
    <col min="13577" max="13579" width="14.33203125" bestFit="1" customWidth="1"/>
    <col min="13580" max="13580" width="13.44140625" customWidth="1"/>
    <col min="13825" max="13825" width="16.6640625" customWidth="1"/>
    <col min="13826" max="13830" width="2.109375" customWidth="1"/>
    <col min="13831" max="13831" width="51.33203125" bestFit="1" customWidth="1"/>
    <col min="13832" max="13832" width="15" bestFit="1" customWidth="1"/>
    <col min="13833" max="13835" width="14.33203125" bestFit="1" customWidth="1"/>
    <col min="13836" max="13836" width="13.44140625" customWidth="1"/>
    <col min="14081" max="14081" width="16.6640625" customWidth="1"/>
    <col min="14082" max="14086" width="2.109375" customWidth="1"/>
    <col min="14087" max="14087" width="51.33203125" bestFit="1" customWidth="1"/>
    <col min="14088" max="14088" width="15" bestFit="1" customWidth="1"/>
    <col min="14089" max="14091" width="14.33203125" bestFit="1" customWidth="1"/>
    <col min="14092" max="14092" width="13.44140625" customWidth="1"/>
    <col min="14337" max="14337" width="16.6640625" customWidth="1"/>
    <col min="14338" max="14342" width="2.109375" customWidth="1"/>
    <col min="14343" max="14343" width="51.33203125" bestFit="1" customWidth="1"/>
    <col min="14344" max="14344" width="15" bestFit="1" customWidth="1"/>
    <col min="14345" max="14347" width="14.33203125" bestFit="1" customWidth="1"/>
    <col min="14348" max="14348" width="13.44140625" customWidth="1"/>
    <col min="14593" max="14593" width="16.6640625" customWidth="1"/>
    <col min="14594" max="14598" width="2.109375" customWidth="1"/>
    <col min="14599" max="14599" width="51.33203125" bestFit="1" customWidth="1"/>
    <col min="14600" max="14600" width="15" bestFit="1" customWidth="1"/>
    <col min="14601" max="14603" width="14.33203125" bestFit="1" customWidth="1"/>
    <col min="14604" max="14604" width="13.44140625" customWidth="1"/>
    <col min="14849" max="14849" width="16.6640625" customWidth="1"/>
    <col min="14850" max="14854" width="2.109375" customWidth="1"/>
    <col min="14855" max="14855" width="51.33203125" bestFit="1" customWidth="1"/>
    <col min="14856" max="14856" width="15" bestFit="1" customWidth="1"/>
    <col min="14857" max="14859" width="14.33203125" bestFit="1" customWidth="1"/>
    <col min="14860" max="14860" width="13.44140625" customWidth="1"/>
    <col min="15105" max="15105" width="16.6640625" customWidth="1"/>
    <col min="15106" max="15110" width="2.109375" customWidth="1"/>
    <col min="15111" max="15111" width="51.33203125" bestFit="1" customWidth="1"/>
    <col min="15112" max="15112" width="15" bestFit="1" customWidth="1"/>
    <col min="15113" max="15115" width="14.33203125" bestFit="1" customWidth="1"/>
    <col min="15116" max="15116" width="13.44140625" customWidth="1"/>
    <col min="15361" max="15361" width="16.6640625" customWidth="1"/>
    <col min="15362" max="15366" width="2.109375" customWidth="1"/>
    <col min="15367" max="15367" width="51.33203125" bestFit="1" customWidth="1"/>
    <col min="15368" max="15368" width="15" bestFit="1" customWidth="1"/>
    <col min="15369" max="15371" width="14.33203125" bestFit="1" customWidth="1"/>
    <col min="15372" max="15372" width="13.44140625" customWidth="1"/>
    <col min="15617" max="15617" width="16.6640625" customWidth="1"/>
    <col min="15618" max="15622" width="2.109375" customWidth="1"/>
    <col min="15623" max="15623" width="51.33203125" bestFit="1" customWidth="1"/>
    <col min="15624" max="15624" width="15" bestFit="1" customWidth="1"/>
    <col min="15625" max="15627" width="14.33203125" bestFit="1" customWidth="1"/>
    <col min="15628" max="15628" width="13.44140625" customWidth="1"/>
    <col min="15873" max="15873" width="16.6640625" customWidth="1"/>
    <col min="15874" max="15878" width="2.109375" customWidth="1"/>
    <col min="15879" max="15879" width="51.33203125" bestFit="1" customWidth="1"/>
    <col min="15880" max="15880" width="15" bestFit="1" customWidth="1"/>
    <col min="15881" max="15883" width="14.33203125" bestFit="1" customWidth="1"/>
    <col min="15884" max="15884" width="13.44140625" customWidth="1"/>
    <col min="16129" max="16129" width="16.6640625" customWidth="1"/>
    <col min="16130" max="16134" width="2.109375" customWidth="1"/>
    <col min="16135" max="16135" width="51.33203125" bestFit="1" customWidth="1"/>
    <col min="16136" max="16136" width="15" bestFit="1" customWidth="1"/>
    <col min="16137" max="16139" width="14.33203125" bestFit="1" customWidth="1"/>
    <col min="16140" max="16140" width="13.44140625" customWidth="1"/>
  </cols>
  <sheetData>
    <row r="1" spans="1:12" x14ac:dyDescent="0.3">
      <c r="A1" s="15" t="s">
        <v>332</v>
      </c>
      <c r="B1" s="16" t="s">
        <v>333</v>
      </c>
      <c r="C1" s="17"/>
      <c r="D1" s="17"/>
      <c r="E1" s="17"/>
      <c r="F1" s="17"/>
      <c r="G1" s="17"/>
      <c r="H1" s="52" t="s">
        <v>334</v>
      </c>
      <c r="I1" s="52" t="s">
        <v>335</v>
      </c>
      <c r="J1" s="52" t="s">
        <v>336</v>
      </c>
      <c r="K1" s="52" t="s">
        <v>337</v>
      </c>
      <c r="L1" s="53"/>
    </row>
    <row r="2" spans="1:12" x14ac:dyDescent="0.3">
      <c r="A2" s="18" t="s">
        <v>28</v>
      </c>
      <c r="B2" s="19" t="s">
        <v>339</v>
      </c>
      <c r="C2" s="20"/>
      <c r="D2" s="20"/>
      <c r="E2" s="20"/>
      <c r="F2" s="20"/>
      <c r="G2" s="20"/>
      <c r="H2" s="52">
        <v>20042188.010000002</v>
      </c>
      <c r="I2" s="52">
        <v>12348672.939999999</v>
      </c>
      <c r="J2" s="52">
        <v>9918464.6400000006</v>
      </c>
      <c r="K2" s="52">
        <v>22472396.309999999</v>
      </c>
      <c r="L2" s="53"/>
    </row>
    <row r="3" spans="1:12" x14ac:dyDescent="0.3">
      <c r="A3" s="18" t="s">
        <v>340</v>
      </c>
      <c r="B3" s="21" t="s">
        <v>341</v>
      </c>
      <c r="C3" s="19" t="s">
        <v>342</v>
      </c>
      <c r="D3" s="20"/>
      <c r="E3" s="20"/>
      <c r="F3" s="20"/>
      <c r="G3" s="20"/>
      <c r="H3" s="52">
        <v>18071293.719999999</v>
      </c>
      <c r="I3" s="52">
        <v>10278965.58</v>
      </c>
      <c r="J3" s="52">
        <v>9869078.1999999993</v>
      </c>
      <c r="K3" s="52">
        <v>18481181.100000001</v>
      </c>
      <c r="L3" s="53"/>
    </row>
    <row r="4" spans="1:12" x14ac:dyDescent="0.3">
      <c r="A4" s="18" t="s">
        <v>343</v>
      </c>
      <c r="B4" s="22" t="s">
        <v>341</v>
      </c>
      <c r="C4" s="23"/>
      <c r="D4" s="19" t="s">
        <v>344</v>
      </c>
      <c r="E4" s="20"/>
      <c r="F4" s="20"/>
      <c r="G4" s="20"/>
      <c r="H4" s="52">
        <v>18019008.57</v>
      </c>
      <c r="I4" s="52">
        <v>10178526.630000001</v>
      </c>
      <c r="J4" s="52">
        <v>9767742.3000000007</v>
      </c>
      <c r="K4" s="52">
        <v>18429792.899999999</v>
      </c>
      <c r="L4" s="53"/>
    </row>
    <row r="5" spans="1:12" x14ac:dyDescent="0.3">
      <c r="A5" s="18" t="s">
        <v>345</v>
      </c>
      <c r="B5" s="22" t="s">
        <v>341</v>
      </c>
      <c r="C5" s="23"/>
      <c r="D5" s="23"/>
      <c r="E5" s="19" t="s">
        <v>344</v>
      </c>
      <c r="F5" s="20"/>
      <c r="G5" s="20"/>
      <c r="H5" s="52">
        <v>18019008.57</v>
      </c>
      <c r="I5" s="52">
        <v>10178526.630000001</v>
      </c>
      <c r="J5" s="52">
        <v>9767742.3000000007</v>
      </c>
      <c r="K5" s="52">
        <v>18429792.899999999</v>
      </c>
      <c r="L5" s="53"/>
    </row>
    <row r="6" spans="1:12" x14ac:dyDescent="0.3">
      <c r="A6" s="18" t="s">
        <v>346</v>
      </c>
      <c r="B6" s="22" t="s">
        <v>341</v>
      </c>
      <c r="C6" s="23"/>
      <c r="D6" s="23"/>
      <c r="E6" s="23"/>
      <c r="F6" s="19" t="s">
        <v>347</v>
      </c>
      <c r="G6" s="20"/>
      <c r="H6" s="52">
        <v>5000</v>
      </c>
      <c r="I6" s="52">
        <v>6667.59</v>
      </c>
      <c r="J6" s="52">
        <v>6667.59</v>
      </c>
      <c r="K6" s="52">
        <v>5000</v>
      </c>
      <c r="L6" s="53"/>
    </row>
    <row r="7" spans="1:12" x14ac:dyDescent="0.3">
      <c r="A7" s="24" t="s">
        <v>348</v>
      </c>
      <c r="B7" s="22" t="s">
        <v>341</v>
      </c>
      <c r="C7" s="23"/>
      <c r="D7" s="23"/>
      <c r="E7" s="23"/>
      <c r="F7" s="23"/>
      <c r="G7" s="25" t="s">
        <v>349</v>
      </c>
      <c r="H7" s="54">
        <v>5000</v>
      </c>
      <c r="I7" s="54">
        <v>6667.59</v>
      </c>
      <c r="J7" s="54">
        <v>6667.59</v>
      </c>
      <c r="K7" s="54">
        <v>5000</v>
      </c>
      <c r="L7" s="55"/>
    </row>
    <row r="8" spans="1:12" x14ac:dyDescent="0.3">
      <c r="A8" s="26" t="s">
        <v>341</v>
      </c>
      <c r="B8" s="22" t="s">
        <v>341</v>
      </c>
      <c r="C8" s="23"/>
      <c r="D8" s="23"/>
      <c r="E8" s="23"/>
      <c r="F8" s="23"/>
      <c r="G8" s="27" t="s">
        <v>341</v>
      </c>
      <c r="H8" s="53"/>
      <c r="I8" s="53"/>
      <c r="J8" s="53"/>
      <c r="K8" s="53"/>
      <c r="L8" s="53"/>
    </row>
    <row r="9" spans="1:12" x14ac:dyDescent="0.3">
      <c r="A9" s="18" t="s">
        <v>350</v>
      </c>
      <c r="B9" s="22" t="s">
        <v>341</v>
      </c>
      <c r="C9" s="23"/>
      <c r="D9" s="23"/>
      <c r="E9" s="23"/>
      <c r="F9" s="19" t="s">
        <v>351</v>
      </c>
      <c r="G9" s="20"/>
      <c r="H9" s="52">
        <v>0</v>
      </c>
      <c r="I9" s="52">
        <v>6720456.0700000003</v>
      </c>
      <c r="J9" s="52">
        <v>6720456.0700000003</v>
      </c>
      <c r="K9" s="52">
        <v>0</v>
      </c>
      <c r="L9" s="53"/>
    </row>
    <row r="10" spans="1:12" x14ac:dyDescent="0.3">
      <c r="A10" s="24" t="s">
        <v>352</v>
      </c>
      <c r="B10" s="22" t="s">
        <v>341</v>
      </c>
      <c r="C10" s="23"/>
      <c r="D10" s="23"/>
      <c r="E10" s="23"/>
      <c r="F10" s="23"/>
      <c r="G10" s="25" t="s">
        <v>353</v>
      </c>
      <c r="H10" s="54">
        <v>0</v>
      </c>
      <c r="I10" s="54">
        <v>6719617.5800000001</v>
      </c>
      <c r="J10" s="54">
        <v>6719617.5800000001</v>
      </c>
      <c r="K10" s="54">
        <v>0</v>
      </c>
      <c r="L10" s="55"/>
    </row>
    <row r="11" spans="1:12" x14ac:dyDescent="0.3">
      <c r="A11" s="24" t="s">
        <v>356</v>
      </c>
      <c r="B11" s="22" t="s">
        <v>341</v>
      </c>
      <c r="C11" s="23"/>
      <c r="D11" s="23"/>
      <c r="E11" s="23"/>
      <c r="F11" s="23"/>
      <c r="G11" s="25" t="s">
        <v>357</v>
      </c>
      <c r="H11" s="54">
        <v>0</v>
      </c>
      <c r="I11" s="54">
        <v>838.49</v>
      </c>
      <c r="J11" s="54">
        <v>838.49</v>
      </c>
      <c r="K11" s="54">
        <v>0</v>
      </c>
      <c r="L11" s="55"/>
    </row>
    <row r="12" spans="1:12" x14ac:dyDescent="0.3">
      <c r="A12" s="26" t="s">
        <v>341</v>
      </c>
      <c r="B12" s="22" t="s">
        <v>341</v>
      </c>
      <c r="C12" s="23"/>
      <c r="D12" s="23"/>
      <c r="E12" s="23"/>
      <c r="F12" s="23"/>
      <c r="G12" s="27" t="s">
        <v>341</v>
      </c>
      <c r="H12" s="53"/>
      <c r="I12" s="53"/>
      <c r="J12" s="53"/>
      <c r="K12" s="53"/>
      <c r="L12" s="53"/>
    </row>
    <row r="13" spans="1:12" x14ac:dyDescent="0.3">
      <c r="A13" s="18" t="s">
        <v>360</v>
      </c>
      <c r="B13" s="22" t="s">
        <v>341</v>
      </c>
      <c r="C13" s="23"/>
      <c r="D13" s="23"/>
      <c r="E13" s="23"/>
      <c r="F13" s="19" t="s">
        <v>361</v>
      </c>
      <c r="G13" s="20"/>
      <c r="H13" s="52">
        <v>18014008.57</v>
      </c>
      <c r="I13" s="52">
        <v>3451145.38</v>
      </c>
      <c r="J13" s="52">
        <v>3040361.05</v>
      </c>
      <c r="K13" s="52">
        <v>18424792.899999999</v>
      </c>
      <c r="L13" s="53"/>
    </row>
    <row r="14" spans="1:12" x14ac:dyDescent="0.3">
      <c r="A14" s="24" t="s">
        <v>362</v>
      </c>
      <c r="B14" s="22" t="s">
        <v>341</v>
      </c>
      <c r="C14" s="23"/>
      <c r="D14" s="23"/>
      <c r="E14" s="23"/>
      <c r="F14" s="23"/>
      <c r="G14" s="25" t="s">
        <v>363</v>
      </c>
      <c r="H14" s="54">
        <v>16361614.970000001</v>
      </c>
      <c r="I14" s="54">
        <v>3451145.38</v>
      </c>
      <c r="J14" s="54">
        <v>3038594.18</v>
      </c>
      <c r="K14" s="54">
        <v>16774166.17</v>
      </c>
      <c r="L14" s="55"/>
    </row>
    <row r="15" spans="1:12" x14ac:dyDescent="0.3">
      <c r="A15" s="24" t="s">
        <v>364</v>
      </c>
      <c r="B15" s="22" t="s">
        <v>341</v>
      </c>
      <c r="C15" s="23"/>
      <c r="D15" s="23"/>
      <c r="E15" s="23"/>
      <c r="F15" s="23"/>
      <c r="G15" s="25" t="s">
        <v>365</v>
      </c>
      <c r="H15" s="54">
        <v>1017820.48</v>
      </c>
      <c r="I15" s="54">
        <v>0</v>
      </c>
      <c r="J15" s="54">
        <v>570.91</v>
      </c>
      <c r="K15" s="54">
        <v>1017249.57</v>
      </c>
      <c r="L15" s="55"/>
    </row>
    <row r="16" spans="1:12" x14ac:dyDescent="0.3">
      <c r="A16" s="24" t="s">
        <v>366</v>
      </c>
      <c r="B16" s="22" t="s">
        <v>341</v>
      </c>
      <c r="C16" s="23"/>
      <c r="D16" s="23"/>
      <c r="E16" s="23"/>
      <c r="F16" s="23"/>
      <c r="G16" s="25" t="s">
        <v>367</v>
      </c>
      <c r="H16" s="54">
        <v>623645.29</v>
      </c>
      <c r="I16" s="54">
        <v>0</v>
      </c>
      <c r="J16" s="54">
        <v>1188.58</v>
      </c>
      <c r="K16" s="54">
        <v>622456.71</v>
      </c>
      <c r="L16" s="55"/>
    </row>
    <row r="17" spans="1:12" x14ac:dyDescent="0.3">
      <c r="A17" s="24" t="s">
        <v>368</v>
      </c>
      <c r="B17" s="22" t="s">
        <v>341</v>
      </c>
      <c r="C17" s="23"/>
      <c r="D17" s="23"/>
      <c r="E17" s="23"/>
      <c r="F17" s="23"/>
      <c r="G17" s="25" t="s">
        <v>369</v>
      </c>
      <c r="H17" s="54">
        <v>10927.83</v>
      </c>
      <c r="I17" s="54">
        <v>0</v>
      </c>
      <c r="J17" s="54">
        <v>7.38</v>
      </c>
      <c r="K17" s="54">
        <v>10920.45</v>
      </c>
      <c r="L17" s="55"/>
    </row>
    <row r="18" spans="1:12" x14ac:dyDescent="0.3">
      <c r="A18" s="26" t="s">
        <v>341</v>
      </c>
      <c r="B18" s="22" t="s">
        <v>341</v>
      </c>
      <c r="C18" s="23"/>
      <c r="D18" s="23"/>
      <c r="E18" s="23"/>
      <c r="F18" s="23"/>
      <c r="G18" s="27" t="s">
        <v>341</v>
      </c>
      <c r="H18" s="53"/>
      <c r="I18" s="53"/>
      <c r="J18" s="53"/>
      <c r="K18" s="53"/>
      <c r="L18" s="53"/>
    </row>
    <row r="19" spans="1:12" x14ac:dyDescent="0.3">
      <c r="A19" s="18" t="s">
        <v>370</v>
      </c>
      <c r="B19" s="22" t="s">
        <v>341</v>
      </c>
      <c r="C19" s="23"/>
      <c r="D19" s="23"/>
      <c r="E19" s="23"/>
      <c r="F19" s="19" t="s">
        <v>371</v>
      </c>
      <c r="G19" s="20"/>
      <c r="H19" s="52">
        <v>0</v>
      </c>
      <c r="I19" s="52">
        <v>257.58999999999997</v>
      </c>
      <c r="J19" s="52">
        <v>257.58999999999997</v>
      </c>
      <c r="K19" s="52">
        <v>0</v>
      </c>
      <c r="L19" s="53"/>
    </row>
    <row r="20" spans="1:12" x14ac:dyDescent="0.3">
      <c r="A20" s="24" t="s">
        <v>372</v>
      </c>
      <c r="B20" s="22" t="s">
        <v>341</v>
      </c>
      <c r="C20" s="23"/>
      <c r="D20" s="23"/>
      <c r="E20" s="23"/>
      <c r="F20" s="23"/>
      <c r="G20" s="25" t="s">
        <v>373</v>
      </c>
      <c r="H20" s="54">
        <v>0</v>
      </c>
      <c r="I20" s="54">
        <v>257.58999999999997</v>
      </c>
      <c r="J20" s="54">
        <v>257.58999999999997</v>
      </c>
      <c r="K20" s="54">
        <v>0</v>
      </c>
      <c r="L20" s="55"/>
    </row>
    <row r="21" spans="1:12" x14ac:dyDescent="0.3">
      <c r="A21" s="26" t="s">
        <v>341</v>
      </c>
      <c r="B21" s="22" t="s">
        <v>341</v>
      </c>
      <c r="C21" s="23"/>
      <c r="D21" s="23"/>
      <c r="E21" s="23"/>
      <c r="F21" s="23"/>
      <c r="G21" s="27" t="s">
        <v>341</v>
      </c>
      <c r="H21" s="53"/>
      <c r="I21" s="53"/>
      <c r="J21" s="53"/>
      <c r="K21" s="53"/>
      <c r="L21" s="53"/>
    </row>
    <row r="22" spans="1:12" x14ac:dyDescent="0.3">
      <c r="A22" s="18" t="s">
        <v>374</v>
      </c>
      <c r="B22" s="22" t="s">
        <v>341</v>
      </c>
      <c r="C22" s="23"/>
      <c r="D22" s="19" t="s">
        <v>375</v>
      </c>
      <c r="E22" s="20"/>
      <c r="F22" s="20"/>
      <c r="G22" s="20"/>
      <c r="H22" s="52">
        <v>52285.15</v>
      </c>
      <c r="I22" s="52">
        <v>100438.95</v>
      </c>
      <c r="J22" s="52">
        <v>101335.9</v>
      </c>
      <c r="K22" s="52">
        <v>51388.2</v>
      </c>
      <c r="L22" s="53"/>
    </row>
    <row r="23" spans="1:12" x14ac:dyDescent="0.3">
      <c r="A23" s="18" t="s">
        <v>376</v>
      </c>
      <c r="B23" s="22" t="s">
        <v>341</v>
      </c>
      <c r="C23" s="23"/>
      <c r="D23" s="23"/>
      <c r="E23" s="19" t="s">
        <v>377</v>
      </c>
      <c r="F23" s="20"/>
      <c r="G23" s="20"/>
      <c r="H23" s="52">
        <v>43925.48</v>
      </c>
      <c r="I23" s="52">
        <v>100438.95</v>
      </c>
      <c r="J23" s="52">
        <v>98161.37</v>
      </c>
      <c r="K23" s="52">
        <v>46203.06</v>
      </c>
      <c r="L23" s="53"/>
    </row>
    <row r="24" spans="1:12" x14ac:dyDescent="0.3">
      <c r="A24" s="18" t="s">
        <v>378</v>
      </c>
      <c r="B24" s="22" t="s">
        <v>341</v>
      </c>
      <c r="C24" s="23"/>
      <c r="D24" s="23"/>
      <c r="E24" s="23"/>
      <c r="F24" s="19" t="s">
        <v>377</v>
      </c>
      <c r="G24" s="20"/>
      <c r="H24" s="52">
        <v>43925.48</v>
      </c>
      <c r="I24" s="52">
        <v>100438.95</v>
      </c>
      <c r="J24" s="52">
        <v>98161.37</v>
      </c>
      <c r="K24" s="52">
        <v>46203.06</v>
      </c>
      <c r="L24" s="53"/>
    </row>
    <row r="25" spans="1:12" x14ac:dyDescent="0.3">
      <c r="A25" s="24" t="s">
        <v>379</v>
      </c>
      <c r="B25" s="22" t="s">
        <v>341</v>
      </c>
      <c r="C25" s="23"/>
      <c r="D25" s="23"/>
      <c r="E25" s="23"/>
      <c r="F25" s="23"/>
      <c r="G25" s="25" t="s">
        <v>380</v>
      </c>
      <c r="H25" s="54">
        <v>6903.32</v>
      </c>
      <c r="I25" s="54">
        <v>181.6</v>
      </c>
      <c r="J25" s="54">
        <v>402.71</v>
      </c>
      <c r="K25" s="54">
        <v>6682.21</v>
      </c>
      <c r="L25" s="55"/>
    </row>
    <row r="26" spans="1:12" x14ac:dyDescent="0.3">
      <c r="A26" s="24" t="s">
        <v>381</v>
      </c>
      <c r="B26" s="22" t="s">
        <v>341</v>
      </c>
      <c r="C26" s="23"/>
      <c r="D26" s="23"/>
      <c r="E26" s="23"/>
      <c r="F26" s="23"/>
      <c r="G26" s="25" t="s">
        <v>382</v>
      </c>
      <c r="H26" s="54">
        <v>9012.3799999999992</v>
      </c>
      <c r="I26" s="54">
        <v>33240.480000000003</v>
      </c>
      <c r="J26" s="54">
        <v>28083.27</v>
      </c>
      <c r="K26" s="54">
        <v>14169.59</v>
      </c>
      <c r="L26" s="55"/>
    </row>
    <row r="27" spans="1:12" x14ac:dyDescent="0.3">
      <c r="A27" s="24" t="s">
        <v>383</v>
      </c>
      <c r="B27" s="22" t="s">
        <v>341</v>
      </c>
      <c r="C27" s="23"/>
      <c r="D27" s="23"/>
      <c r="E27" s="23"/>
      <c r="F27" s="23"/>
      <c r="G27" s="25" t="s">
        <v>384</v>
      </c>
      <c r="H27" s="54">
        <v>24951.35</v>
      </c>
      <c r="I27" s="54">
        <v>0</v>
      </c>
      <c r="J27" s="54">
        <v>0</v>
      </c>
      <c r="K27" s="54">
        <v>24951.35</v>
      </c>
      <c r="L27" s="55"/>
    </row>
    <row r="28" spans="1:12" x14ac:dyDescent="0.3">
      <c r="A28" s="24" t="s">
        <v>387</v>
      </c>
      <c r="B28" s="22" t="s">
        <v>341</v>
      </c>
      <c r="C28" s="23"/>
      <c r="D28" s="23"/>
      <c r="E28" s="23"/>
      <c r="F28" s="23"/>
      <c r="G28" s="25" t="s">
        <v>388</v>
      </c>
      <c r="H28" s="54">
        <v>399.91</v>
      </c>
      <c r="I28" s="54">
        <v>0</v>
      </c>
      <c r="J28" s="54">
        <v>0</v>
      </c>
      <c r="K28" s="54">
        <v>399.91</v>
      </c>
      <c r="L28" s="55"/>
    </row>
    <row r="29" spans="1:12" x14ac:dyDescent="0.3">
      <c r="A29" s="24" t="s">
        <v>389</v>
      </c>
      <c r="B29" s="22" t="s">
        <v>341</v>
      </c>
      <c r="C29" s="23"/>
      <c r="D29" s="23"/>
      <c r="E29" s="23"/>
      <c r="F29" s="23"/>
      <c r="G29" s="25" t="s">
        <v>390</v>
      </c>
      <c r="H29" s="54">
        <v>2658.52</v>
      </c>
      <c r="I29" s="54">
        <v>67016.87</v>
      </c>
      <c r="J29" s="54">
        <v>69675.39</v>
      </c>
      <c r="K29" s="54">
        <v>0</v>
      </c>
      <c r="L29" s="55"/>
    </row>
    <row r="30" spans="1:12" x14ac:dyDescent="0.3">
      <c r="A30" s="26" t="s">
        <v>341</v>
      </c>
      <c r="B30" s="22" t="s">
        <v>341</v>
      </c>
      <c r="C30" s="23"/>
      <c r="D30" s="23"/>
      <c r="E30" s="23"/>
      <c r="F30" s="23"/>
      <c r="G30" s="27" t="s">
        <v>341</v>
      </c>
      <c r="H30" s="53"/>
      <c r="I30" s="53"/>
      <c r="J30" s="53"/>
      <c r="K30" s="53"/>
      <c r="L30" s="53"/>
    </row>
    <row r="31" spans="1:12" x14ac:dyDescent="0.3">
      <c r="A31" s="18" t="s">
        <v>391</v>
      </c>
      <c r="B31" s="22" t="s">
        <v>341</v>
      </c>
      <c r="C31" s="23"/>
      <c r="D31" s="23"/>
      <c r="E31" s="19" t="s">
        <v>392</v>
      </c>
      <c r="F31" s="20"/>
      <c r="G31" s="20"/>
      <c r="H31" s="52">
        <v>8359.67</v>
      </c>
      <c r="I31" s="52">
        <v>0</v>
      </c>
      <c r="J31" s="52">
        <v>3174.53</v>
      </c>
      <c r="K31" s="52">
        <v>5185.1400000000003</v>
      </c>
      <c r="L31" s="53"/>
    </row>
    <row r="32" spans="1:12" x14ac:dyDescent="0.3">
      <c r="A32" s="18" t="s">
        <v>393</v>
      </c>
      <c r="B32" s="22" t="s">
        <v>341</v>
      </c>
      <c r="C32" s="23"/>
      <c r="D32" s="23"/>
      <c r="E32" s="23"/>
      <c r="F32" s="19" t="s">
        <v>392</v>
      </c>
      <c r="G32" s="20"/>
      <c r="H32" s="52">
        <v>8359.67</v>
      </c>
      <c r="I32" s="52">
        <v>0</v>
      </c>
      <c r="J32" s="52">
        <v>3174.53</v>
      </c>
      <c r="K32" s="52">
        <v>5185.1400000000003</v>
      </c>
      <c r="L32" s="53"/>
    </row>
    <row r="33" spans="1:12" x14ac:dyDescent="0.3">
      <c r="A33" s="24" t="s">
        <v>394</v>
      </c>
      <c r="B33" s="22" t="s">
        <v>341</v>
      </c>
      <c r="C33" s="23"/>
      <c r="D33" s="23"/>
      <c r="E33" s="23"/>
      <c r="F33" s="23"/>
      <c r="G33" s="25" t="s">
        <v>395</v>
      </c>
      <c r="H33" s="54">
        <v>8359.67</v>
      </c>
      <c r="I33" s="54">
        <v>0</v>
      </c>
      <c r="J33" s="54">
        <v>3174.53</v>
      </c>
      <c r="K33" s="54">
        <v>5185.1400000000003</v>
      </c>
      <c r="L33" s="55"/>
    </row>
    <row r="34" spans="1:12" x14ac:dyDescent="0.3">
      <c r="A34" s="26" t="s">
        <v>341</v>
      </c>
      <c r="B34" s="22" t="s">
        <v>341</v>
      </c>
      <c r="C34" s="23"/>
      <c r="D34" s="23"/>
      <c r="E34" s="23"/>
      <c r="F34" s="23"/>
      <c r="G34" s="27" t="s">
        <v>341</v>
      </c>
      <c r="H34" s="53"/>
      <c r="I34" s="53"/>
      <c r="J34" s="53"/>
      <c r="K34" s="53"/>
      <c r="L34" s="53"/>
    </row>
    <row r="35" spans="1:12" x14ac:dyDescent="0.3">
      <c r="A35" s="18" t="s">
        <v>396</v>
      </c>
      <c r="B35" s="21" t="s">
        <v>341</v>
      </c>
      <c r="C35" s="19" t="s">
        <v>397</v>
      </c>
      <c r="D35" s="20"/>
      <c r="E35" s="20"/>
      <c r="F35" s="20"/>
      <c r="G35" s="20"/>
      <c r="H35" s="52">
        <v>1970894.29</v>
      </c>
      <c r="I35" s="52">
        <v>2069707.36</v>
      </c>
      <c r="J35" s="52">
        <v>49386.44</v>
      </c>
      <c r="K35" s="52">
        <v>3991215.21</v>
      </c>
      <c r="L35" s="53"/>
    </row>
    <row r="36" spans="1:12" x14ac:dyDescent="0.3">
      <c r="A36" s="18" t="s">
        <v>398</v>
      </c>
      <c r="B36" s="22" t="s">
        <v>341</v>
      </c>
      <c r="C36" s="23"/>
      <c r="D36" s="19" t="s">
        <v>399</v>
      </c>
      <c r="E36" s="20"/>
      <c r="F36" s="20"/>
      <c r="G36" s="20"/>
      <c r="H36" s="52">
        <v>10434.65</v>
      </c>
      <c r="I36" s="52">
        <v>52.17</v>
      </c>
      <c r="J36" s="52">
        <v>0</v>
      </c>
      <c r="K36" s="52">
        <v>10486.82</v>
      </c>
      <c r="L36" s="53"/>
    </row>
    <row r="37" spans="1:12" x14ac:dyDescent="0.3">
      <c r="A37" s="18" t="s">
        <v>400</v>
      </c>
      <c r="B37" s="22" t="s">
        <v>341</v>
      </c>
      <c r="C37" s="23"/>
      <c r="D37" s="23"/>
      <c r="E37" s="19" t="s">
        <v>401</v>
      </c>
      <c r="F37" s="20"/>
      <c r="G37" s="20"/>
      <c r="H37" s="52">
        <v>10434.65</v>
      </c>
      <c r="I37" s="52">
        <v>52.17</v>
      </c>
      <c r="J37" s="52">
        <v>0</v>
      </c>
      <c r="K37" s="52">
        <v>10486.82</v>
      </c>
      <c r="L37" s="53"/>
    </row>
    <row r="38" spans="1:12" x14ac:dyDescent="0.3">
      <c r="A38" s="18" t="s">
        <v>402</v>
      </c>
      <c r="B38" s="22" t="s">
        <v>341</v>
      </c>
      <c r="C38" s="23"/>
      <c r="D38" s="23"/>
      <c r="E38" s="23"/>
      <c r="F38" s="19" t="s">
        <v>401</v>
      </c>
      <c r="G38" s="20"/>
      <c r="H38" s="52">
        <v>10434.65</v>
      </c>
      <c r="I38" s="52">
        <v>52.17</v>
      </c>
      <c r="J38" s="52">
        <v>0</v>
      </c>
      <c r="K38" s="52">
        <v>10486.82</v>
      </c>
      <c r="L38" s="53"/>
    </row>
    <row r="39" spans="1:12" x14ac:dyDescent="0.3">
      <c r="A39" s="24" t="s">
        <v>403</v>
      </c>
      <c r="B39" s="22" t="s">
        <v>341</v>
      </c>
      <c r="C39" s="23"/>
      <c r="D39" s="23"/>
      <c r="E39" s="23"/>
      <c r="F39" s="23"/>
      <c r="G39" s="25" t="s">
        <v>404</v>
      </c>
      <c r="H39" s="54">
        <v>10434.65</v>
      </c>
      <c r="I39" s="54">
        <v>52.17</v>
      </c>
      <c r="J39" s="54">
        <v>0</v>
      </c>
      <c r="K39" s="54">
        <v>10486.82</v>
      </c>
      <c r="L39" s="55"/>
    </row>
    <row r="40" spans="1:12" x14ac:dyDescent="0.3">
      <c r="A40" s="26" t="s">
        <v>341</v>
      </c>
      <c r="B40" s="22" t="s">
        <v>341</v>
      </c>
      <c r="C40" s="23"/>
      <c r="D40" s="23"/>
      <c r="E40" s="23"/>
      <c r="F40" s="23"/>
      <c r="G40" s="27" t="s">
        <v>341</v>
      </c>
      <c r="H40" s="53"/>
      <c r="I40" s="53"/>
      <c r="J40" s="53"/>
      <c r="K40" s="53"/>
      <c r="L40" s="53"/>
    </row>
    <row r="41" spans="1:12" x14ac:dyDescent="0.3">
      <c r="A41" s="18" t="s">
        <v>405</v>
      </c>
      <c r="B41" s="22" t="s">
        <v>341</v>
      </c>
      <c r="C41" s="23"/>
      <c r="D41" s="19" t="s">
        <v>406</v>
      </c>
      <c r="E41" s="20"/>
      <c r="F41" s="20"/>
      <c r="G41" s="20"/>
      <c r="H41" s="52">
        <v>1960459.64</v>
      </c>
      <c r="I41" s="52">
        <v>2069655.19</v>
      </c>
      <c r="J41" s="52">
        <v>49386.44</v>
      </c>
      <c r="K41" s="52">
        <v>3980728.39</v>
      </c>
      <c r="L41" s="53"/>
    </row>
    <row r="42" spans="1:12" x14ac:dyDescent="0.3">
      <c r="A42" s="18" t="s">
        <v>407</v>
      </c>
      <c r="B42" s="22" t="s">
        <v>341</v>
      </c>
      <c r="C42" s="23"/>
      <c r="D42" s="23"/>
      <c r="E42" s="19" t="s">
        <v>408</v>
      </c>
      <c r="F42" s="20"/>
      <c r="G42" s="20"/>
      <c r="H42" s="52">
        <v>1939123.08</v>
      </c>
      <c r="I42" s="52">
        <v>0</v>
      </c>
      <c r="J42" s="52">
        <v>0</v>
      </c>
      <c r="K42" s="52">
        <v>1939123.08</v>
      </c>
      <c r="L42" s="53"/>
    </row>
    <row r="43" spans="1:12" x14ac:dyDescent="0.3">
      <c r="A43" s="18" t="s">
        <v>409</v>
      </c>
      <c r="B43" s="22" t="s">
        <v>341</v>
      </c>
      <c r="C43" s="23"/>
      <c r="D43" s="23"/>
      <c r="E43" s="23"/>
      <c r="F43" s="19" t="s">
        <v>408</v>
      </c>
      <c r="G43" s="20"/>
      <c r="H43" s="52">
        <v>1939123.08</v>
      </c>
      <c r="I43" s="52">
        <v>0</v>
      </c>
      <c r="J43" s="52">
        <v>0</v>
      </c>
      <c r="K43" s="52">
        <v>1939123.08</v>
      </c>
      <c r="L43" s="53"/>
    </row>
    <row r="44" spans="1:12" x14ac:dyDescent="0.3">
      <c r="A44" s="24" t="s">
        <v>410</v>
      </c>
      <c r="B44" s="22" t="s">
        <v>341</v>
      </c>
      <c r="C44" s="23"/>
      <c r="D44" s="23"/>
      <c r="E44" s="23"/>
      <c r="F44" s="23"/>
      <c r="G44" s="25" t="s">
        <v>411</v>
      </c>
      <c r="H44" s="54">
        <v>181970</v>
      </c>
      <c r="I44" s="54">
        <v>0</v>
      </c>
      <c r="J44" s="54">
        <v>0</v>
      </c>
      <c r="K44" s="54">
        <v>181970</v>
      </c>
      <c r="L44" s="55"/>
    </row>
    <row r="45" spans="1:12" x14ac:dyDescent="0.3">
      <c r="A45" s="24" t="s">
        <v>412</v>
      </c>
      <c r="B45" s="22" t="s">
        <v>341</v>
      </c>
      <c r="C45" s="23"/>
      <c r="D45" s="23"/>
      <c r="E45" s="23"/>
      <c r="F45" s="23"/>
      <c r="G45" s="25" t="s">
        <v>413</v>
      </c>
      <c r="H45" s="54">
        <v>178120.55</v>
      </c>
      <c r="I45" s="54">
        <v>0</v>
      </c>
      <c r="J45" s="54">
        <v>0</v>
      </c>
      <c r="K45" s="54">
        <v>178120.55</v>
      </c>
      <c r="L45" s="55"/>
    </row>
    <row r="46" spans="1:12" x14ac:dyDescent="0.3">
      <c r="A46" s="24" t="s">
        <v>414</v>
      </c>
      <c r="B46" s="22" t="s">
        <v>341</v>
      </c>
      <c r="C46" s="23"/>
      <c r="D46" s="23"/>
      <c r="E46" s="23"/>
      <c r="F46" s="23"/>
      <c r="G46" s="25" t="s">
        <v>415</v>
      </c>
      <c r="H46" s="54">
        <v>75546.350000000006</v>
      </c>
      <c r="I46" s="54">
        <v>0</v>
      </c>
      <c r="J46" s="54">
        <v>0</v>
      </c>
      <c r="K46" s="54">
        <v>75546.350000000006</v>
      </c>
      <c r="L46" s="55"/>
    </row>
    <row r="47" spans="1:12" x14ac:dyDescent="0.3">
      <c r="A47" s="24" t="s">
        <v>416</v>
      </c>
      <c r="B47" s="22" t="s">
        <v>341</v>
      </c>
      <c r="C47" s="23"/>
      <c r="D47" s="23"/>
      <c r="E47" s="23"/>
      <c r="F47" s="23"/>
      <c r="G47" s="25" t="s">
        <v>417</v>
      </c>
      <c r="H47" s="54">
        <v>1382407.18</v>
      </c>
      <c r="I47" s="54">
        <v>0</v>
      </c>
      <c r="J47" s="54">
        <v>0</v>
      </c>
      <c r="K47" s="54">
        <v>1382407.18</v>
      </c>
      <c r="L47" s="55"/>
    </row>
    <row r="48" spans="1:12" x14ac:dyDescent="0.3">
      <c r="A48" s="24" t="s">
        <v>418</v>
      </c>
      <c r="B48" s="22" t="s">
        <v>341</v>
      </c>
      <c r="C48" s="23"/>
      <c r="D48" s="23"/>
      <c r="E48" s="23"/>
      <c r="F48" s="23"/>
      <c r="G48" s="25" t="s">
        <v>419</v>
      </c>
      <c r="H48" s="54">
        <v>121079</v>
      </c>
      <c r="I48" s="54">
        <v>0</v>
      </c>
      <c r="J48" s="54">
        <v>0</v>
      </c>
      <c r="K48" s="54">
        <v>121079</v>
      </c>
      <c r="L48" s="55"/>
    </row>
    <row r="49" spans="1:12" x14ac:dyDescent="0.3">
      <c r="A49" s="26" t="s">
        <v>341</v>
      </c>
      <c r="B49" s="22" t="s">
        <v>341</v>
      </c>
      <c r="C49" s="23"/>
      <c r="D49" s="23"/>
      <c r="E49" s="23"/>
      <c r="F49" s="23"/>
      <c r="G49" s="27" t="s">
        <v>341</v>
      </c>
      <c r="H49" s="53"/>
      <c r="I49" s="53"/>
      <c r="J49" s="53"/>
      <c r="K49" s="53"/>
      <c r="L49" s="53"/>
    </row>
    <row r="50" spans="1:12" x14ac:dyDescent="0.3">
      <c r="A50" s="18" t="s">
        <v>420</v>
      </c>
      <c r="B50" s="22" t="s">
        <v>341</v>
      </c>
      <c r="C50" s="23"/>
      <c r="D50" s="23"/>
      <c r="E50" s="19" t="s">
        <v>421</v>
      </c>
      <c r="F50" s="20"/>
      <c r="G50" s="20"/>
      <c r="H50" s="52">
        <v>-1939123.08</v>
      </c>
      <c r="I50" s="52">
        <v>0</v>
      </c>
      <c r="J50" s="52">
        <v>0</v>
      </c>
      <c r="K50" s="52">
        <v>-1939123.08</v>
      </c>
      <c r="L50" s="53"/>
    </row>
    <row r="51" spans="1:12" x14ac:dyDescent="0.3">
      <c r="A51" s="18" t="s">
        <v>422</v>
      </c>
      <c r="B51" s="22" t="s">
        <v>341</v>
      </c>
      <c r="C51" s="23"/>
      <c r="D51" s="23"/>
      <c r="E51" s="23"/>
      <c r="F51" s="19" t="s">
        <v>421</v>
      </c>
      <c r="G51" s="20"/>
      <c r="H51" s="52">
        <v>-1939123.08</v>
      </c>
      <c r="I51" s="52">
        <v>0</v>
      </c>
      <c r="J51" s="52">
        <v>0</v>
      </c>
      <c r="K51" s="52">
        <v>-1939123.08</v>
      </c>
      <c r="L51" s="53"/>
    </row>
    <row r="52" spans="1:12" x14ac:dyDescent="0.3">
      <c r="A52" s="24" t="s">
        <v>423</v>
      </c>
      <c r="B52" s="22" t="s">
        <v>341</v>
      </c>
      <c r="C52" s="23"/>
      <c r="D52" s="23"/>
      <c r="E52" s="23"/>
      <c r="F52" s="23"/>
      <c r="G52" s="25" t="s">
        <v>424</v>
      </c>
      <c r="H52" s="54">
        <v>-178120.55</v>
      </c>
      <c r="I52" s="54">
        <v>0</v>
      </c>
      <c r="J52" s="54">
        <v>0</v>
      </c>
      <c r="K52" s="54">
        <v>-178120.55</v>
      </c>
      <c r="L52" s="55"/>
    </row>
    <row r="53" spans="1:12" x14ac:dyDescent="0.3">
      <c r="A53" s="24" t="s">
        <v>425</v>
      </c>
      <c r="B53" s="22" t="s">
        <v>341</v>
      </c>
      <c r="C53" s="23"/>
      <c r="D53" s="23"/>
      <c r="E53" s="23"/>
      <c r="F53" s="23"/>
      <c r="G53" s="25" t="s">
        <v>426</v>
      </c>
      <c r="H53" s="54">
        <v>-75546.350000000006</v>
      </c>
      <c r="I53" s="54">
        <v>0</v>
      </c>
      <c r="J53" s="54">
        <v>0</v>
      </c>
      <c r="K53" s="54">
        <v>-75546.350000000006</v>
      </c>
      <c r="L53" s="55"/>
    </row>
    <row r="54" spans="1:12" x14ac:dyDescent="0.3">
      <c r="A54" s="24" t="s">
        <v>427</v>
      </c>
      <c r="B54" s="22" t="s">
        <v>341</v>
      </c>
      <c r="C54" s="23"/>
      <c r="D54" s="23"/>
      <c r="E54" s="23"/>
      <c r="F54" s="23"/>
      <c r="G54" s="25" t="s">
        <v>428</v>
      </c>
      <c r="H54" s="54">
        <v>-1382407.18</v>
      </c>
      <c r="I54" s="54">
        <v>0</v>
      </c>
      <c r="J54" s="54">
        <v>0</v>
      </c>
      <c r="K54" s="54">
        <v>-1382407.18</v>
      </c>
      <c r="L54" s="55"/>
    </row>
    <row r="55" spans="1:12" x14ac:dyDescent="0.3">
      <c r="A55" s="24" t="s">
        <v>429</v>
      </c>
      <c r="B55" s="22" t="s">
        <v>341</v>
      </c>
      <c r="C55" s="23"/>
      <c r="D55" s="23"/>
      <c r="E55" s="23"/>
      <c r="F55" s="23"/>
      <c r="G55" s="25" t="s">
        <v>430</v>
      </c>
      <c r="H55" s="54">
        <v>-181970</v>
      </c>
      <c r="I55" s="54">
        <v>0</v>
      </c>
      <c r="J55" s="54">
        <v>0</v>
      </c>
      <c r="K55" s="54">
        <v>-181970</v>
      </c>
      <c r="L55" s="55"/>
    </row>
    <row r="56" spans="1:12" x14ac:dyDescent="0.3">
      <c r="A56" s="24" t="s">
        <v>431</v>
      </c>
      <c r="B56" s="22" t="s">
        <v>341</v>
      </c>
      <c r="C56" s="23"/>
      <c r="D56" s="23"/>
      <c r="E56" s="23"/>
      <c r="F56" s="23"/>
      <c r="G56" s="25" t="s">
        <v>432</v>
      </c>
      <c r="H56" s="54">
        <v>-121079</v>
      </c>
      <c r="I56" s="54">
        <v>0</v>
      </c>
      <c r="J56" s="54">
        <v>0</v>
      </c>
      <c r="K56" s="54">
        <v>-121079</v>
      </c>
      <c r="L56" s="55"/>
    </row>
    <row r="57" spans="1:12" x14ac:dyDescent="0.3">
      <c r="A57" s="26" t="s">
        <v>341</v>
      </c>
      <c r="B57" s="22" t="s">
        <v>341</v>
      </c>
      <c r="C57" s="23"/>
      <c r="D57" s="23"/>
      <c r="E57" s="23"/>
      <c r="F57" s="23"/>
      <c r="G57" s="27" t="s">
        <v>341</v>
      </c>
      <c r="H57" s="53"/>
      <c r="I57" s="53"/>
      <c r="J57" s="53"/>
      <c r="K57" s="53"/>
      <c r="L57" s="53"/>
    </row>
    <row r="58" spans="1:12" x14ac:dyDescent="0.3">
      <c r="A58" s="18" t="s">
        <v>433</v>
      </c>
      <c r="B58" s="22" t="s">
        <v>341</v>
      </c>
      <c r="C58" s="23"/>
      <c r="D58" s="23"/>
      <c r="E58" s="19" t="s">
        <v>434</v>
      </c>
      <c r="F58" s="20"/>
      <c r="G58" s="20"/>
      <c r="H58" s="52">
        <v>14224268.43</v>
      </c>
      <c r="I58" s="52">
        <v>2069513.59</v>
      </c>
      <c r="J58" s="52">
        <v>0</v>
      </c>
      <c r="K58" s="52">
        <v>16293782.02</v>
      </c>
      <c r="L58" s="53"/>
    </row>
    <row r="59" spans="1:12" x14ac:dyDescent="0.3">
      <c r="A59" s="18" t="s">
        <v>435</v>
      </c>
      <c r="B59" s="22" t="s">
        <v>341</v>
      </c>
      <c r="C59" s="23"/>
      <c r="D59" s="23"/>
      <c r="E59" s="23"/>
      <c r="F59" s="19" t="s">
        <v>434</v>
      </c>
      <c r="G59" s="20"/>
      <c r="H59" s="52">
        <v>14224268.43</v>
      </c>
      <c r="I59" s="52">
        <v>2069513.59</v>
      </c>
      <c r="J59" s="52">
        <v>0</v>
      </c>
      <c r="K59" s="52">
        <v>16293782.02</v>
      </c>
      <c r="L59" s="53"/>
    </row>
    <row r="60" spans="1:12" x14ac:dyDescent="0.3">
      <c r="A60" s="24" t="s">
        <v>436</v>
      </c>
      <c r="B60" s="22" t="s">
        <v>341</v>
      </c>
      <c r="C60" s="23"/>
      <c r="D60" s="23"/>
      <c r="E60" s="23"/>
      <c r="F60" s="23"/>
      <c r="G60" s="25" t="s">
        <v>417</v>
      </c>
      <c r="H60" s="54">
        <v>330449.21999999997</v>
      </c>
      <c r="I60" s="54">
        <v>0</v>
      </c>
      <c r="J60" s="54">
        <v>0</v>
      </c>
      <c r="K60" s="54">
        <v>330449.21999999997</v>
      </c>
      <c r="L60" s="55"/>
    </row>
    <row r="61" spans="1:12" x14ac:dyDescent="0.3">
      <c r="A61" s="24" t="s">
        <v>437</v>
      </c>
      <c r="B61" s="22" t="s">
        <v>341</v>
      </c>
      <c r="C61" s="23"/>
      <c r="D61" s="23"/>
      <c r="E61" s="23"/>
      <c r="F61" s="23"/>
      <c r="G61" s="25" t="s">
        <v>438</v>
      </c>
      <c r="H61" s="54">
        <v>170211.85</v>
      </c>
      <c r="I61" s="54">
        <v>11154</v>
      </c>
      <c r="J61" s="54">
        <v>0</v>
      </c>
      <c r="K61" s="54">
        <v>181365.85</v>
      </c>
      <c r="L61" s="55"/>
    </row>
    <row r="62" spans="1:12" x14ac:dyDescent="0.3">
      <c r="A62" s="24" t="s">
        <v>439</v>
      </c>
      <c r="B62" s="22" t="s">
        <v>341</v>
      </c>
      <c r="C62" s="23"/>
      <c r="D62" s="23"/>
      <c r="E62" s="23"/>
      <c r="F62" s="23"/>
      <c r="G62" s="25" t="s">
        <v>440</v>
      </c>
      <c r="H62" s="54">
        <v>2379044.61</v>
      </c>
      <c r="I62" s="54">
        <v>0</v>
      </c>
      <c r="J62" s="54">
        <v>0</v>
      </c>
      <c r="K62" s="54">
        <v>2379044.61</v>
      </c>
      <c r="L62" s="55"/>
    </row>
    <row r="63" spans="1:12" x14ac:dyDescent="0.3">
      <c r="A63" s="24" t="s">
        <v>441</v>
      </c>
      <c r="B63" s="22" t="s">
        <v>341</v>
      </c>
      <c r="C63" s="23"/>
      <c r="D63" s="23"/>
      <c r="E63" s="23"/>
      <c r="F63" s="23"/>
      <c r="G63" s="25" t="s">
        <v>415</v>
      </c>
      <c r="H63" s="54">
        <v>1463392.03</v>
      </c>
      <c r="I63" s="54">
        <v>447265.27</v>
      </c>
      <c r="J63" s="54">
        <v>0</v>
      </c>
      <c r="K63" s="54">
        <v>1910657.3</v>
      </c>
      <c r="L63" s="55"/>
    </row>
    <row r="64" spans="1:12" x14ac:dyDescent="0.3">
      <c r="A64" s="24" t="s">
        <v>442</v>
      </c>
      <c r="B64" s="22" t="s">
        <v>341</v>
      </c>
      <c r="C64" s="23"/>
      <c r="D64" s="23"/>
      <c r="E64" s="23"/>
      <c r="F64" s="23"/>
      <c r="G64" s="25" t="s">
        <v>413</v>
      </c>
      <c r="H64" s="54">
        <v>2026779.01</v>
      </c>
      <c r="I64" s="54">
        <v>586244.38</v>
      </c>
      <c r="J64" s="54">
        <v>0</v>
      </c>
      <c r="K64" s="54">
        <v>2613023.39</v>
      </c>
      <c r="L64" s="55"/>
    </row>
    <row r="65" spans="1:12" x14ac:dyDescent="0.3">
      <c r="A65" s="24" t="s">
        <v>443</v>
      </c>
      <c r="B65" s="22" t="s">
        <v>341</v>
      </c>
      <c r="C65" s="23"/>
      <c r="D65" s="23"/>
      <c r="E65" s="23"/>
      <c r="F65" s="23"/>
      <c r="G65" s="25" t="s">
        <v>444</v>
      </c>
      <c r="H65" s="54">
        <v>6290100.9000000004</v>
      </c>
      <c r="I65" s="54">
        <v>1023099.94</v>
      </c>
      <c r="J65" s="54">
        <v>0</v>
      </c>
      <c r="K65" s="54">
        <v>7313200.8399999999</v>
      </c>
      <c r="L65" s="55"/>
    </row>
    <row r="66" spans="1:12" x14ac:dyDescent="0.3">
      <c r="A66" s="24" t="s">
        <v>445</v>
      </c>
      <c r="B66" s="22" t="s">
        <v>341</v>
      </c>
      <c r="C66" s="23"/>
      <c r="D66" s="23"/>
      <c r="E66" s="23"/>
      <c r="F66" s="23"/>
      <c r="G66" s="25" t="s">
        <v>446</v>
      </c>
      <c r="H66" s="54">
        <v>1150557.75</v>
      </c>
      <c r="I66" s="54">
        <v>0</v>
      </c>
      <c r="J66" s="54">
        <v>0</v>
      </c>
      <c r="K66" s="54">
        <v>1150557.75</v>
      </c>
      <c r="L66" s="55"/>
    </row>
    <row r="67" spans="1:12" x14ac:dyDescent="0.3">
      <c r="A67" s="24" t="s">
        <v>447</v>
      </c>
      <c r="B67" s="22" t="s">
        <v>341</v>
      </c>
      <c r="C67" s="23"/>
      <c r="D67" s="23"/>
      <c r="E67" s="23"/>
      <c r="F67" s="23"/>
      <c r="G67" s="25" t="s">
        <v>448</v>
      </c>
      <c r="H67" s="54">
        <v>104497</v>
      </c>
      <c r="I67" s="54">
        <v>0</v>
      </c>
      <c r="J67" s="54">
        <v>0</v>
      </c>
      <c r="K67" s="54">
        <v>104497</v>
      </c>
      <c r="L67" s="55"/>
    </row>
    <row r="68" spans="1:12" x14ac:dyDescent="0.3">
      <c r="A68" s="24" t="s">
        <v>449</v>
      </c>
      <c r="B68" s="22" t="s">
        <v>341</v>
      </c>
      <c r="C68" s="23"/>
      <c r="D68" s="23"/>
      <c r="E68" s="23"/>
      <c r="F68" s="23"/>
      <c r="G68" s="25" t="s">
        <v>411</v>
      </c>
      <c r="H68" s="54">
        <v>295946.06</v>
      </c>
      <c r="I68" s="54">
        <v>0</v>
      </c>
      <c r="J68" s="54">
        <v>0</v>
      </c>
      <c r="K68" s="54">
        <v>295946.06</v>
      </c>
      <c r="L68" s="55"/>
    </row>
    <row r="69" spans="1:12" x14ac:dyDescent="0.3">
      <c r="A69" s="24" t="s">
        <v>450</v>
      </c>
      <c r="B69" s="22" t="s">
        <v>341</v>
      </c>
      <c r="C69" s="23"/>
      <c r="D69" s="23"/>
      <c r="E69" s="23"/>
      <c r="F69" s="23"/>
      <c r="G69" s="25" t="s">
        <v>451</v>
      </c>
      <c r="H69" s="54">
        <v>13290</v>
      </c>
      <c r="I69" s="54">
        <v>1750</v>
      </c>
      <c r="J69" s="54">
        <v>0</v>
      </c>
      <c r="K69" s="54">
        <v>15040</v>
      </c>
      <c r="L69" s="55"/>
    </row>
    <row r="70" spans="1:12" x14ac:dyDescent="0.3">
      <c r="A70" s="26" t="s">
        <v>341</v>
      </c>
      <c r="B70" s="22" t="s">
        <v>341</v>
      </c>
      <c r="C70" s="23"/>
      <c r="D70" s="23"/>
      <c r="E70" s="23"/>
      <c r="F70" s="23"/>
      <c r="G70" s="27" t="s">
        <v>341</v>
      </c>
      <c r="H70" s="53"/>
      <c r="I70" s="53"/>
      <c r="J70" s="53"/>
      <c r="K70" s="53"/>
      <c r="L70" s="53"/>
    </row>
    <row r="71" spans="1:12" x14ac:dyDescent="0.3">
      <c r="A71" s="18" t="s">
        <v>452</v>
      </c>
      <c r="B71" s="22" t="s">
        <v>341</v>
      </c>
      <c r="C71" s="23"/>
      <c r="D71" s="23"/>
      <c r="E71" s="19" t="s">
        <v>453</v>
      </c>
      <c r="F71" s="20"/>
      <c r="G71" s="20"/>
      <c r="H71" s="52">
        <v>-12289685.27</v>
      </c>
      <c r="I71" s="52">
        <v>0</v>
      </c>
      <c r="J71" s="52">
        <v>48633.54</v>
      </c>
      <c r="K71" s="52">
        <v>-12338318.810000001</v>
      </c>
      <c r="L71" s="53"/>
    </row>
    <row r="72" spans="1:12" x14ac:dyDescent="0.3">
      <c r="A72" s="18" t="s">
        <v>454</v>
      </c>
      <c r="B72" s="22" t="s">
        <v>341</v>
      </c>
      <c r="C72" s="23"/>
      <c r="D72" s="23"/>
      <c r="E72" s="23"/>
      <c r="F72" s="19" t="s">
        <v>453</v>
      </c>
      <c r="G72" s="20"/>
      <c r="H72" s="52">
        <v>-12289685.27</v>
      </c>
      <c r="I72" s="52">
        <v>0</v>
      </c>
      <c r="J72" s="52">
        <v>48633.54</v>
      </c>
      <c r="K72" s="52">
        <v>-12338318.810000001</v>
      </c>
      <c r="L72" s="53"/>
    </row>
    <row r="73" spans="1:12" x14ac:dyDescent="0.3">
      <c r="A73" s="24" t="s">
        <v>455</v>
      </c>
      <c r="B73" s="22" t="s">
        <v>341</v>
      </c>
      <c r="C73" s="23"/>
      <c r="D73" s="23"/>
      <c r="E73" s="23"/>
      <c r="F73" s="23"/>
      <c r="G73" s="25" t="s">
        <v>456</v>
      </c>
      <c r="H73" s="54">
        <v>-2379044.61</v>
      </c>
      <c r="I73" s="54">
        <v>0</v>
      </c>
      <c r="J73" s="54">
        <v>0</v>
      </c>
      <c r="K73" s="54">
        <v>-2379044.61</v>
      </c>
      <c r="L73" s="55"/>
    </row>
    <row r="74" spans="1:12" x14ac:dyDescent="0.3">
      <c r="A74" s="24" t="s">
        <v>457</v>
      </c>
      <c r="B74" s="22" t="s">
        <v>341</v>
      </c>
      <c r="C74" s="23"/>
      <c r="D74" s="23"/>
      <c r="E74" s="23"/>
      <c r="F74" s="23"/>
      <c r="G74" s="25" t="s">
        <v>424</v>
      </c>
      <c r="H74" s="54">
        <v>-1597848.28</v>
      </c>
      <c r="I74" s="54">
        <v>0</v>
      </c>
      <c r="J74" s="54">
        <v>9476.32</v>
      </c>
      <c r="K74" s="54">
        <v>-1607324.6</v>
      </c>
      <c r="L74" s="55"/>
    </row>
    <row r="75" spans="1:12" x14ac:dyDescent="0.3">
      <c r="A75" s="24" t="s">
        <v>458</v>
      </c>
      <c r="B75" s="22" t="s">
        <v>341</v>
      </c>
      <c r="C75" s="23"/>
      <c r="D75" s="23"/>
      <c r="E75" s="23"/>
      <c r="F75" s="23"/>
      <c r="G75" s="25" t="s">
        <v>426</v>
      </c>
      <c r="H75" s="54">
        <v>-1060948.0900000001</v>
      </c>
      <c r="I75" s="54">
        <v>0</v>
      </c>
      <c r="J75" s="54">
        <v>11483.24</v>
      </c>
      <c r="K75" s="54">
        <v>-1072431.33</v>
      </c>
      <c r="L75" s="55"/>
    </row>
    <row r="76" spans="1:12" x14ac:dyDescent="0.3">
      <c r="A76" s="24" t="s">
        <v>459</v>
      </c>
      <c r="B76" s="22" t="s">
        <v>341</v>
      </c>
      <c r="C76" s="23"/>
      <c r="D76" s="23"/>
      <c r="E76" s="23"/>
      <c r="F76" s="23"/>
      <c r="G76" s="25" t="s">
        <v>428</v>
      </c>
      <c r="H76" s="54">
        <v>-330449.21999999997</v>
      </c>
      <c r="I76" s="54">
        <v>0</v>
      </c>
      <c r="J76" s="54">
        <v>0</v>
      </c>
      <c r="K76" s="54">
        <v>-330449.21999999997</v>
      </c>
      <c r="L76" s="55"/>
    </row>
    <row r="77" spans="1:12" x14ac:dyDescent="0.3">
      <c r="A77" s="24" t="s">
        <v>460</v>
      </c>
      <c r="B77" s="22" t="s">
        <v>341</v>
      </c>
      <c r="C77" s="23"/>
      <c r="D77" s="23"/>
      <c r="E77" s="23"/>
      <c r="F77" s="23"/>
      <c r="G77" s="25" t="s">
        <v>461</v>
      </c>
      <c r="H77" s="54">
        <v>-521143.2</v>
      </c>
      <c r="I77" s="54">
        <v>0</v>
      </c>
      <c r="J77" s="54">
        <v>868.48</v>
      </c>
      <c r="K77" s="54">
        <v>-522011.68</v>
      </c>
      <c r="L77" s="55"/>
    </row>
    <row r="78" spans="1:12" x14ac:dyDescent="0.3">
      <c r="A78" s="24" t="s">
        <v>462</v>
      </c>
      <c r="B78" s="22" t="s">
        <v>341</v>
      </c>
      <c r="C78" s="23"/>
      <c r="D78" s="23"/>
      <c r="E78" s="23"/>
      <c r="F78" s="23"/>
      <c r="G78" s="25" t="s">
        <v>463</v>
      </c>
      <c r="H78" s="54">
        <v>-63544.65</v>
      </c>
      <c r="I78" s="54">
        <v>0</v>
      </c>
      <c r="J78" s="54">
        <v>858.88</v>
      </c>
      <c r="K78" s="54">
        <v>-64403.53</v>
      </c>
      <c r="L78" s="55"/>
    </row>
    <row r="79" spans="1:12" x14ac:dyDescent="0.3">
      <c r="A79" s="24" t="s">
        <v>464</v>
      </c>
      <c r="B79" s="22" t="s">
        <v>341</v>
      </c>
      <c r="C79" s="23"/>
      <c r="D79" s="23"/>
      <c r="E79" s="23"/>
      <c r="F79" s="23"/>
      <c r="G79" s="25" t="s">
        <v>465</v>
      </c>
      <c r="H79" s="54">
        <v>-5899295.5300000003</v>
      </c>
      <c r="I79" s="54">
        <v>0</v>
      </c>
      <c r="J79" s="54">
        <v>24967.65</v>
      </c>
      <c r="K79" s="54">
        <v>-5924263.1799999997</v>
      </c>
      <c r="L79" s="55"/>
    </row>
    <row r="80" spans="1:12" x14ac:dyDescent="0.3">
      <c r="A80" s="24" t="s">
        <v>466</v>
      </c>
      <c r="B80" s="22" t="s">
        <v>341</v>
      </c>
      <c r="C80" s="23"/>
      <c r="D80" s="23"/>
      <c r="E80" s="23"/>
      <c r="F80" s="23"/>
      <c r="G80" s="25" t="s">
        <v>467</v>
      </c>
      <c r="H80" s="54">
        <v>-152523.97</v>
      </c>
      <c r="I80" s="54">
        <v>0</v>
      </c>
      <c r="J80" s="54">
        <v>391.53</v>
      </c>
      <c r="K80" s="54">
        <v>-152915.5</v>
      </c>
      <c r="L80" s="55"/>
    </row>
    <row r="81" spans="1:12" x14ac:dyDescent="0.3">
      <c r="A81" s="24" t="s">
        <v>468</v>
      </c>
      <c r="B81" s="22" t="s">
        <v>341</v>
      </c>
      <c r="C81" s="23"/>
      <c r="D81" s="23"/>
      <c r="E81" s="23"/>
      <c r="F81" s="23"/>
      <c r="G81" s="25" t="s">
        <v>430</v>
      </c>
      <c r="H81" s="54">
        <v>-276850.49</v>
      </c>
      <c r="I81" s="54">
        <v>0</v>
      </c>
      <c r="J81" s="54">
        <v>474.51</v>
      </c>
      <c r="K81" s="54">
        <v>-277325</v>
      </c>
      <c r="L81" s="55"/>
    </row>
    <row r="82" spans="1:12" x14ac:dyDescent="0.3">
      <c r="A82" s="24" t="s">
        <v>469</v>
      </c>
      <c r="B82" s="22" t="s">
        <v>341</v>
      </c>
      <c r="C82" s="23"/>
      <c r="D82" s="23"/>
      <c r="E82" s="23"/>
      <c r="F82" s="23"/>
      <c r="G82" s="25" t="s">
        <v>470</v>
      </c>
      <c r="H82" s="54">
        <v>-8037.23</v>
      </c>
      <c r="I82" s="54">
        <v>0</v>
      </c>
      <c r="J82" s="54">
        <v>112.93</v>
      </c>
      <c r="K82" s="54">
        <v>-8150.16</v>
      </c>
      <c r="L82" s="55"/>
    </row>
    <row r="83" spans="1:12" x14ac:dyDescent="0.3">
      <c r="A83" s="26" t="s">
        <v>341</v>
      </c>
      <c r="B83" s="22" t="s">
        <v>341</v>
      </c>
      <c r="C83" s="23"/>
      <c r="D83" s="23"/>
      <c r="E83" s="23"/>
      <c r="F83" s="23"/>
      <c r="G83" s="27" t="s">
        <v>341</v>
      </c>
      <c r="H83" s="53"/>
      <c r="I83" s="53"/>
      <c r="J83" s="53"/>
      <c r="K83" s="53"/>
      <c r="L83" s="53"/>
    </row>
    <row r="84" spans="1:12" x14ac:dyDescent="0.3">
      <c r="A84" s="18" t="s">
        <v>471</v>
      </c>
      <c r="B84" s="22" t="s">
        <v>341</v>
      </c>
      <c r="C84" s="23"/>
      <c r="D84" s="23"/>
      <c r="E84" s="19" t="s">
        <v>472</v>
      </c>
      <c r="F84" s="20"/>
      <c r="G84" s="20"/>
      <c r="H84" s="52">
        <v>206769.81</v>
      </c>
      <c r="I84" s="52">
        <v>141.6</v>
      </c>
      <c r="J84" s="52">
        <v>0</v>
      </c>
      <c r="K84" s="52">
        <v>206911.41</v>
      </c>
      <c r="L84" s="53"/>
    </row>
    <row r="85" spans="1:12" x14ac:dyDescent="0.3">
      <c r="A85" s="18" t="s">
        <v>473</v>
      </c>
      <c r="B85" s="22" t="s">
        <v>341</v>
      </c>
      <c r="C85" s="23"/>
      <c r="D85" s="23"/>
      <c r="E85" s="23"/>
      <c r="F85" s="19" t="s">
        <v>472</v>
      </c>
      <c r="G85" s="20"/>
      <c r="H85" s="52">
        <v>206769.81</v>
      </c>
      <c r="I85" s="52">
        <v>141.6</v>
      </c>
      <c r="J85" s="52">
        <v>0</v>
      </c>
      <c r="K85" s="52">
        <v>206911.41</v>
      </c>
      <c r="L85" s="53"/>
    </row>
    <row r="86" spans="1:12" x14ac:dyDescent="0.3">
      <c r="A86" s="24" t="s">
        <v>474</v>
      </c>
      <c r="B86" s="22" t="s">
        <v>341</v>
      </c>
      <c r="C86" s="23"/>
      <c r="D86" s="23"/>
      <c r="E86" s="23"/>
      <c r="F86" s="23"/>
      <c r="G86" s="25" t="s">
        <v>475</v>
      </c>
      <c r="H86" s="54">
        <v>206769.81</v>
      </c>
      <c r="I86" s="54">
        <v>141.6</v>
      </c>
      <c r="J86" s="54">
        <v>0</v>
      </c>
      <c r="K86" s="54">
        <v>206911.41</v>
      </c>
      <c r="L86" s="55"/>
    </row>
    <row r="87" spans="1:12" x14ac:dyDescent="0.3">
      <c r="A87" s="26" t="s">
        <v>341</v>
      </c>
      <c r="B87" s="22" t="s">
        <v>341</v>
      </c>
      <c r="C87" s="23"/>
      <c r="D87" s="23"/>
      <c r="E87" s="23"/>
      <c r="F87" s="23"/>
      <c r="G87" s="27" t="s">
        <v>341</v>
      </c>
      <c r="H87" s="53"/>
      <c r="I87" s="53"/>
      <c r="J87" s="53"/>
      <c r="K87" s="53"/>
      <c r="L87" s="53"/>
    </row>
    <row r="88" spans="1:12" x14ac:dyDescent="0.3">
      <c r="A88" s="18" t="s">
        <v>476</v>
      </c>
      <c r="B88" s="22" t="s">
        <v>341</v>
      </c>
      <c r="C88" s="23"/>
      <c r="D88" s="23"/>
      <c r="E88" s="19" t="s">
        <v>477</v>
      </c>
      <c r="F88" s="20"/>
      <c r="G88" s="20"/>
      <c r="H88" s="52">
        <v>-180893.33</v>
      </c>
      <c r="I88" s="52">
        <v>0</v>
      </c>
      <c r="J88" s="52">
        <v>752.9</v>
      </c>
      <c r="K88" s="52">
        <v>-181646.23</v>
      </c>
      <c r="L88" s="53"/>
    </row>
    <row r="89" spans="1:12" x14ac:dyDescent="0.3">
      <c r="A89" s="18" t="s">
        <v>478</v>
      </c>
      <c r="B89" s="22" t="s">
        <v>341</v>
      </c>
      <c r="C89" s="23"/>
      <c r="D89" s="23"/>
      <c r="E89" s="23"/>
      <c r="F89" s="19" t="s">
        <v>479</v>
      </c>
      <c r="G89" s="20"/>
      <c r="H89" s="52">
        <v>-180893.33</v>
      </c>
      <c r="I89" s="52">
        <v>0</v>
      </c>
      <c r="J89" s="52">
        <v>752.9</v>
      </c>
      <c r="K89" s="52">
        <v>-181646.23</v>
      </c>
      <c r="L89" s="53"/>
    </row>
    <row r="90" spans="1:12" x14ac:dyDescent="0.3">
      <c r="A90" s="24" t="s">
        <v>480</v>
      </c>
      <c r="B90" s="22" t="s">
        <v>341</v>
      </c>
      <c r="C90" s="23"/>
      <c r="D90" s="23"/>
      <c r="E90" s="23"/>
      <c r="F90" s="23"/>
      <c r="G90" s="25" t="s">
        <v>481</v>
      </c>
      <c r="H90" s="54">
        <v>-180893.33</v>
      </c>
      <c r="I90" s="54">
        <v>0</v>
      </c>
      <c r="J90" s="54">
        <v>752.9</v>
      </c>
      <c r="K90" s="54">
        <v>-181646.23</v>
      </c>
      <c r="L90" s="55"/>
    </row>
    <row r="91" spans="1:12" x14ac:dyDescent="0.3">
      <c r="A91" s="18" t="s">
        <v>341</v>
      </c>
      <c r="B91" s="22" t="s">
        <v>341</v>
      </c>
      <c r="C91" s="23"/>
      <c r="D91" s="23"/>
      <c r="E91" s="19" t="s">
        <v>341</v>
      </c>
      <c r="F91" s="20"/>
      <c r="G91" s="20"/>
      <c r="H91" s="56"/>
      <c r="I91" s="56"/>
      <c r="J91" s="56"/>
      <c r="K91" s="56"/>
      <c r="L91" s="53"/>
    </row>
    <row r="92" spans="1:12" x14ac:dyDescent="0.3">
      <c r="A92" s="18" t="s">
        <v>56</v>
      </c>
      <c r="B92" s="19" t="s">
        <v>482</v>
      </c>
      <c r="C92" s="20"/>
      <c r="D92" s="20"/>
      <c r="E92" s="20"/>
      <c r="F92" s="20"/>
      <c r="G92" s="20"/>
      <c r="H92" s="52">
        <v>20042188.010000002</v>
      </c>
      <c r="I92" s="52">
        <v>10198146.369999999</v>
      </c>
      <c r="J92" s="52">
        <v>12628354.67</v>
      </c>
      <c r="K92" s="52">
        <v>22472396.309999999</v>
      </c>
      <c r="L92" s="53"/>
    </row>
    <row r="93" spans="1:12" x14ac:dyDescent="0.3">
      <c r="A93" s="18" t="s">
        <v>483</v>
      </c>
      <c r="B93" s="21" t="s">
        <v>341</v>
      </c>
      <c r="C93" s="19" t="s">
        <v>484</v>
      </c>
      <c r="D93" s="20"/>
      <c r="E93" s="20"/>
      <c r="F93" s="20"/>
      <c r="G93" s="20"/>
      <c r="H93" s="52">
        <v>17709651.170000002</v>
      </c>
      <c r="I93" s="52">
        <v>10197840.76</v>
      </c>
      <c r="J93" s="52">
        <v>10605919.93</v>
      </c>
      <c r="K93" s="52">
        <v>18117730.34</v>
      </c>
      <c r="L93" s="53"/>
    </row>
    <row r="94" spans="1:12" x14ac:dyDescent="0.3">
      <c r="A94" s="18" t="s">
        <v>485</v>
      </c>
      <c r="B94" s="22" t="s">
        <v>341</v>
      </c>
      <c r="C94" s="23"/>
      <c r="D94" s="19" t="s">
        <v>486</v>
      </c>
      <c r="E94" s="20"/>
      <c r="F94" s="20"/>
      <c r="G94" s="20"/>
      <c r="H94" s="52">
        <v>3561604.52</v>
      </c>
      <c r="I94" s="52">
        <v>5628752.0700000003</v>
      </c>
      <c r="J94" s="52">
        <v>6991169.9299999997</v>
      </c>
      <c r="K94" s="52">
        <v>4924022.38</v>
      </c>
      <c r="L94" s="53"/>
    </row>
    <row r="95" spans="1:12" x14ac:dyDescent="0.3">
      <c r="A95" s="18" t="s">
        <v>487</v>
      </c>
      <c r="B95" s="22" t="s">
        <v>341</v>
      </c>
      <c r="C95" s="23"/>
      <c r="D95" s="23"/>
      <c r="E95" s="19" t="s">
        <v>488</v>
      </c>
      <c r="F95" s="20"/>
      <c r="G95" s="20"/>
      <c r="H95" s="52">
        <v>2411632.0299999998</v>
      </c>
      <c r="I95" s="52">
        <v>3493324.41</v>
      </c>
      <c r="J95" s="52">
        <v>3709070.27</v>
      </c>
      <c r="K95" s="52">
        <v>2627377.89</v>
      </c>
      <c r="L95" s="53"/>
    </row>
    <row r="96" spans="1:12" x14ac:dyDescent="0.3">
      <c r="A96" s="18" t="s">
        <v>489</v>
      </c>
      <c r="B96" s="22" t="s">
        <v>341</v>
      </c>
      <c r="C96" s="23"/>
      <c r="D96" s="23"/>
      <c r="E96" s="23"/>
      <c r="F96" s="19" t="s">
        <v>488</v>
      </c>
      <c r="G96" s="20"/>
      <c r="H96" s="52">
        <v>2411632.0299999998</v>
      </c>
      <c r="I96" s="52">
        <v>3493324.41</v>
      </c>
      <c r="J96" s="52">
        <v>3709070.27</v>
      </c>
      <c r="K96" s="52">
        <v>2627377.89</v>
      </c>
      <c r="L96" s="53"/>
    </row>
    <row r="97" spans="1:12" x14ac:dyDescent="0.3">
      <c r="A97" s="24" t="s">
        <v>490</v>
      </c>
      <c r="B97" s="22" t="s">
        <v>341</v>
      </c>
      <c r="C97" s="23"/>
      <c r="D97" s="23"/>
      <c r="E97" s="23"/>
      <c r="F97" s="23"/>
      <c r="G97" s="25" t="s">
        <v>491</v>
      </c>
      <c r="H97" s="54">
        <v>0</v>
      </c>
      <c r="I97" s="54">
        <v>868513.6</v>
      </c>
      <c r="J97" s="54">
        <v>868513.6</v>
      </c>
      <c r="K97" s="54">
        <v>0</v>
      </c>
      <c r="L97" s="55"/>
    </row>
    <row r="98" spans="1:12" x14ac:dyDescent="0.3">
      <c r="A98" s="24" t="s">
        <v>492</v>
      </c>
      <c r="B98" s="22" t="s">
        <v>341</v>
      </c>
      <c r="C98" s="23"/>
      <c r="D98" s="23"/>
      <c r="E98" s="23"/>
      <c r="F98" s="23"/>
      <c r="G98" s="25" t="s">
        <v>493</v>
      </c>
      <c r="H98" s="54">
        <v>1475040.49</v>
      </c>
      <c r="I98" s="54">
        <v>1475040.49</v>
      </c>
      <c r="J98" s="54">
        <v>1570802.2</v>
      </c>
      <c r="K98" s="54">
        <v>1570802.2</v>
      </c>
      <c r="L98" s="55"/>
    </row>
    <row r="99" spans="1:12" x14ac:dyDescent="0.3">
      <c r="A99" s="24" t="s">
        <v>494</v>
      </c>
      <c r="B99" s="22" t="s">
        <v>341</v>
      </c>
      <c r="C99" s="23"/>
      <c r="D99" s="23"/>
      <c r="E99" s="23"/>
      <c r="F99" s="23"/>
      <c r="G99" s="25" t="s">
        <v>495</v>
      </c>
      <c r="H99" s="54">
        <v>760573.86</v>
      </c>
      <c r="I99" s="54">
        <v>760573.86</v>
      </c>
      <c r="J99" s="54">
        <v>871659.05</v>
      </c>
      <c r="K99" s="54">
        <v>871659.05</v>
      </c>
      <c r="L99" s="55"/>
    </row>
    <row r="100" spans="1:12" x14ac:dyDescent="0.3">
      <c r="A100" s="24" t="s">
        <v>496</v>
      </c>
      <c r="B100" s="22" t="s">
        <v>341</v>
      </c>
      <c r="C100" s="23"/>
      <c r="D100" s="23"/>
      <c r="E100" s="23"/>
      <c r="F100" s="23"/>
      <c r="G100" s="25" t="s">
        <v>497</v>
      </c>
      <c r="H100" s="54">
        <v>0</v>
      </c>
      <c r="I100" s="54">
        <v>2769.25</v>
      </c>
      <c r="J100" s="54">
        <v>2769.25</v>
      </c>
      <c r="K100" s="54">
        <v>0</v>
      </c>
      <c r="L100" s="55"/>
    </row>
    <row r="101" spans="1:12" x14ac:dyDescent="0.3">
      <c r="A101" s="24" t="s">
        <v>498</v>
      </c>
      <c r="B101" s="22" t="s">
        <v>341</v>
      </c>
      <c r="C101" s="23"/>
      <c r="D101" s="23"/>
      <c r="E101" s="23"/>
      <c r="F101" s="23"/>
      <c r="G101" s="25" t="s">
        <v>499</v>
      </c>
      <c r="H101" s="54">
        <v>0</v>
      </c>
      <c r="I101" s="54">
        <v>17052.98</v>
      </c>
      <c r="J101" s="54">
        <v>17052.98</v>
      </c>
      <c r="K101" s="54">
        <v>0</v>
      </c>
      <c r="L101" s="55"/>
    </row>
    <row r="102" spans="1:12" x14ac:dyDescent="0.3">
      <c r="A102" s="24" t="s">
        <v>500</v>
      </c>
      <c r="B102" s="22" t="s">
        <v>341</v>
      </c>
      <c r="C102" s="23"/>
      <c r="D102" s="23"/>
      <c r="E102" s="23"/>
      <c r="F102" s="23"/>
      <c r="G102" s="25" t="s">
        <v>501</v>
      </c>
      <c r="H102" s="54">
        <v>176017.68</v>
      </c>
      <c r="I102" s="54">
        <v>369374.23</v>
      </c>
      <c r="J102" s="54">
        <v>378273.19</v>
      </c>
      <c r="K102" s="54">
        <v>184916.64</v>
      </c>
      <c r="L102" s="55"/>
    </row>
    <row r="103" spans="1:12" x14ac:dyDescent="0.3">
      <c r="A103" s="26" t="s">
        <v>341</v>
      </c>
      <c r="B103" s="22" t="s">
        <v>341</v>
      </c>
      <c r="C103" s="23"/>
      <c r="D103" s="23"/>
      <c r="E103" s="23"/>
      <c r="F103" s="23"/>
      <c r="G103" s="27" t="s">
        <v>341</v>
      </c>
      <c r="H103" s="53"/>
      <c r="I103" s="53"/>
      <c r="J103" s="53"/>
      <c r="K103" s="53"/>
      <c r="L103" s="53"/>
    </row>
    <row r="104" spans="1:12" x14ac:dyDescent="0.3">
      <c r="A104" s="18" t="s">
        <v>502</v>
      </c>
      <c r="B104" s="22" t="s">
        <v>341</v>
      </c>
      <c r="C104" s="23"/>
      <c r="D104" s="23"/>
      <c r="E104" s="19" t="s">
        <v>503</v>
      </c>
      <c r="F104" s="20"/>
      <c r="G104" s="20"/>
      <c r="H104" s="52">
        <v>396790.81</v>
      </c>
      <c r="I104" s="52">
        <v>396888.05</v>
      </c>
      <c r="J104" s="52">
        <v>385382.42</v>
      </c>
      <c r="K104" s="52">
        <v>385285.18</v>
      </c>
      <c r="L104" s="53"/>
    </row>
    <row r="105" spans="1:12" x14ac:dyDescent="0.3">
      <c r="A105" s="18" t="s">
        <v>504</v>
      </c>
      <c r="B105" s="22" t="s">
        <v>341</v>
      </c>
      <c r="C105" s="23"/>
      <c r="D105" s="23"/>
      <c r="E105" s="23"/>
      <c r="F105" s="19" t="s">
        <v>503</v>
      </c>
      <c r="G105" s="20"/>
      <c r="H105" s="52">
        <v>396790.81</v>
      </c>
      <c r="I105" s="52">
        <v>396888.05</v>
      </c>
      <c r="J105" s="52">
        <v>385382.42</v>
      </c>
      <c r="K105" s="52">
        <v>385285.18</v>
      </c>
      <c r="L105" s="53"/>
    </row>
    <row r="106" spans="1:12" x14ac:dyDescent="0.3">
      <c r="A106" s="24" t="s">
        <v>505</v>
      </c>
      <c r="B106" s="22" t="s">
        <v>341</v>
      </c>
      <c r="C106" s="23"/>
      <c r="D106" s="23"/>
      <c r="E106" s="23"/>
      <c r="F106" s="23"/>
      <c r="G106" s="25" t="s">
        <v>506</v>
      </c>
      <c r="H106" s="54">
        <v>315141.42</v>
      </c>
      <c r="I106" s="54">
        <v>315238.65999999997</v>
      </c>
      <c r="J106" s="54">
        <v>303290.53999999998</v>
      </c>
      <c r="K106" s="54">
        <v>303193.3</v>
      </c>
      <c r="L106" s="55"/>
    </row>
    <row r="107" spans="1:12" x14ac:dyDescent="0.3">
      <c r="A107" s="24" t="s">
        <v>507</v>
      </c>
      <c r="B107" s="22" t="s">
        <v>341</v>
      </c>
      <c r="C107" s="23"/>
      <c r="D107" s="23"/>
      <c r="E107" s="23"/>
      <c r="F107" s="23"/>
      <c r="G107" s="25" t="s">
        <v>508</v>
      </c>
      <c r="H107" s="54">
        <v>69436.61</v>
      </c>
      <c r="I107" s="54">
        <v>69436.61</v>
      </c>
      <c r="J107" s="54">
        <v>66771.33</v>
      </c>
      <c r="K107" s="54">
        <v>66771.33</v>
      </c>
      <c r="L107" s="55"/>
    </row>
    <row r="108" spans="1:12" x14ac:dyDescent="0.3">
      <c r="A108" s="24" t="s">
        <v>993</v>
      </c>
      <c r="B108" s="22" t="s">
        <v>341</v>
      </c>
      <c r="C108" s="23"/>
      <c r="D108" s="23"/>
      <c r="E108" s="23"/>
      <c r="F108" s="23"/>
      <c r="G108" s="25" t="s">
        <v>994</v>
      </c>
      <c r="H108" s="54">
        <v>0</v>
      </c>
      <c r="I108" s="54">
        <v>0</v>
      </c>
      <c r="J108" s="54">
        <v>632.41999999999996</v>
      </c>
      <c r="K108" s="54">
        <v>632.41999999999996</v>
      </c>
      <c r="L108" s="55"/>
    </row>
    <row r="109" spans="1:12" x14ac:dyDescent="0.3">
      <c r="A109" s="24" t="s">
        <v>509</v>
      </c>
      <c r="B109" s="22" t="s">
        <v>341</v>
      </c>
      <c r="C109" s="23"/>
      <c r="D109" s="23"/>
      <c r="E109" s="23"/>
      <c r="F109" s="23"/>
      <c r="G109" s="25" t="s">
        <v>510</v>
      </c>
      <c r="H109" s="54">
        <v>8633.1</v>
      </c>
      <c r="I109" s="54">
        <v>8633.1</v>
      </c>
      <c r="J109" s="54">
        <v>8277.66</v>
      </c>
      <c r="K109" s="54">
        <v>8277.66</v>
      </c>
      <c r="L109" s="55"/>
    </row>
    <row r="110" spans="1:12" x14ac:dyDescent="0.3">
      <c r="A110" s="24" t="s">
        <v>511</v>
      </c>
      <c r="B110" s="22" t="s">
        <v>341</v>
      </c>
      <c r="C110" s="23"/>
      <c r="D110" s="23"/>
      <c r="E110" s="23"/>
      <c r="F110" s="23"/>
      <c r="G110" s="25" t="s">
        <v>512</v>
      </c>
      <c r="H110" s="54">
        <v>3579.68</v>
      </c>
      <c r="I110" s="54">
        <v>3579.68</v>
      </c>
      <c r="J110" s="54">
        <v>6410.47</v>
      </c>
      <c r="K110" s="54">
        <v>6410.47</v>
      </c>
      <c r="L110" s="55"/>
    </row>
    <row r="111" spans="1:12" x14ac:dyDescent="0.3">
      <c r="A111" s="26" t="s">
        <v>341</v>
      </c>
      <c r="B111" s="22" t="s">
        <v>341</v>
      </c>
      <c r="C111" s="23"/>
      <c r="D111" s="23"/>
      <c r="E111" s="23"/>
      <c r="F111" s="23"/>
      <c r="G111" s="27" t="s">
        <v>341</v>
      </c>
      <c r="H111" s="53"/>
      <c r="I111" s="53"/>
      <c r="J111" s="53"/>
      <c r="K111" s="53"/>
      <c r="L111" s="53"/>
    </row>
    <row r="112" spans="1:12" x14ac:dyDescent="0.3">
      <c r="A112" s="18" t="s">
        <v>513</v>
      </c>
      <c r="B112" s="22" t="s">
        <v>341</v>
      </c>
      <c r="C112" s="23"/>
      <c r="D112" s="23"/>
      <c r="E112" s="19" t="s">
        <v>514</v>
      </c>
      <c r="F112" s="20"/>
      <c r="G112" s="20"/>
      <c r="H112" s="52">
        <v>350707.6</v>
      </c>
      <c r="I112" s="52">
        <v>83713.08</v>
      </c>
      <c r="J112" s="52">
        <v>180699.44</v>
      </c>
      <c r="K112" s="52">
        <v>447693.96</v>
      </c>
      <c r="L112" s="53"/>
    </row>
    <row r="113" spans="1:12" x14ac:dyDescent="0.3">
      <c r="A113" s="18" t="s">
        <v>515</v>
      </c>
      <c r="B113" s="22" t="s">
        <v>341</v>
      </c>
      <c r="C113" s="23"/>
      <c r="D113" s="23"/>
      <c r="E113" s="23"/>
      <c r="F113" s="19" t="s">
        <v>514</v>
      </c>
      <c r="G113" s="20"/>
      <c r="H113" s="52">
        <v>91983.9</v>
      </c>
      <c r="I113" s="52">
        <v>83713.08</v>
      </c>
      <c r="J113" s="52">
        <v>180699.44</v>
      </c>
      <c r="K113" s="52">
        <v>188970.26</v>
      </c>
      <c r="L113" s="53"/>
    </row>
    <row r="114" spans="1:12" x14ac:dyDescent="0.3">
      <c r="A114" s="24" t="s">
        <v>516</v>
      </c>
      <c r="B114" s="22" t="s">
        <v>341</v>
      </c>
      <c r="C114" s="23"/>
      <c r="D114" s="23"/>
      <c r="E114" s="23"/>
      <c r="F114" s="23"/>
      <c r="G114" s="25" t="s">
        <v>517</v>
      </c>
      <c r="H114" s="54">
        <v>38487.43</v>
      </c>
      <c r="I114" s="54">
        <v>38813.919999999998</v>
      </c>
      <c r="J114" s="54">
        <v>39920.03</v>
      </c>
      <c r="K114" s="54">
        <v>39593.54</v>
      </c>
      <c r="L114" s="55"/>
    </row>
    <row r="115" spans="1:12" x14ac:dyDescent="0.3">
      <c r="A115" s="24" t="s">
        <v>518</v>
      </c>
      <c r="B115" s="22" t="s">
        <v>341</v>
      </c>
      <c r="C115" s="23"/>
      <c r="D115" s="23"/>
      <c r="E115" s="23"/>
      <c r="F115" s="23"/>
      <c r="G115" s="25" t="s">
        <v>519</v>
      </c>
      <c r="H115" s="54">
        <v>0</v>
      </c>
      <c r="I115" s="54">
        <v>0</v>
      </c>
      <c r="J115" s="54">
        <v>1256.08</v>
      </c>
      <c r="K115" s="54">
        <v>1256.08</v>
      </c>
      <c r="L115" s="55"/>
    </row>
    <row r="116" spans="1:12" x14ac:dyDescent="0.3">
      <c r="A116" s="24" t="s">
        <v>520</v>
      </c>
      <c r="B116" s="22" t="s">
        <v>341</v>
      </c>
      <c r="C116" s="23"/>
      <c r="D116" s="23"/>
      <c r="E116" s="23"/>
      <c r="F116" s="23"/>
      <c r="G116" s="25" t="s">
        <v>521</v>
      </c>
      <c r="H116" s="54">
        <v>3162.37</v>
      </c>
      <c r="I116" s="54">
        <v>3162.47</v>
      </c>
      <c r="J116" s="54">
        <v>4145.1899999999996</v>
      </c>
      <c r="K116" s="54">
        <v>4145.09</v>
      </c>
      <c r="L116" s="55"/>
    </row>
    <row r="117" spans="1:12" x14ac:dyDescent="0.3">
      <c r="A117" s="24" t="s">
        <v>522</v>
      </c>
      <c r="B117" s="22" t="s">
        <v>341</v>
      </c>
      <c r="C117" s="23"/>
      <c r="D117" s="23"/>
      <c r="E117" s="23"/>
      <c r="F117" s="23"/>
      <c r="G117" s="25" t="s">
        <v>523</v>
      </c>
      <c r="H117" s="54">
        <v>17481.86</v>
      </c>
      <c r="I117" s="54">
        <v>8884.44</v>
      </c>
      <c r="J117" s="54">
        <v>18398.46</v>
      </c>
      <c r="K117" s="54">
        <v>26995.88</v>
      </c>
      <c r="L117" s="55"/>
    </row>
    <row r="118" spans="1:12" x14ac:dyDescent="0.3">
      <c r="A118" s="24" t="s">
        <v>524</v>
      </c>
      <c r="B118" s="22" t="s">
        <v>341</v>
      </c>
      <c r="C118" s="23"/>
      <c r="D118" s="23"/>
      <c r="E118" s="23"/>
      <c r="F118" s="23"/>
      <c r="G118" s="25" t="s">
        <v>525</v>
      </c>
      <c r="H118" s="54">
        <v>25759.95</v>
      </c>
      <c r="I118" s="54">
        <v>25759.95</v>
      </c>
      <c r="J118" s="54">
        <v>68505.36</v>
      </c>
      <c r="K118" s="54">
        <v>68505.36</v>
      </c>
      <c r="L118" s="55"/>
    </row>
    <row r="119" spans="1:12" x14ac:dyDescent="0.3">
      <c r="A119" s="24" t="s">
        <v>526</v>
      </c>
      <c r="B119" s="22" t="s">
        <v>341</v>
      </c>
      <c r="C119" s="23"/>
      <c r="D119" s="23"/>
      <c r="E119" s="23"/>
      <c r="F119" s="23"/>
      <c r="G119" s="25" t="s">
        <v>527</v>
      </c>
      <c r="H119" s="54">
        <v>5704.55</v>
      </c>
      <c r="I119" s="54">
        <v>5704.55</v>
      </c>
      <c r="J119" s="54">
        <v>46706.8</v>
      </c>
      <c r="K119" s="54">
        <v>46706.8</v>
      </c>
      <c r="L119" s="55"/>
    </row>
    <row r="120" spans="1:12" x14ac:dyDescent="0.3">
      <c r="A120" s="24" t="s">
        <v>528</v>
      </c>
      <c r="B120" s="22" t="s">
        <v>341</v>
      </c>
      <c r="C120" s="23"/>
      <c r="D120" s="23"/>
      <c r="E120" s="23"/>
      <c r="F120" s="23"/>
      <c r="G120" s="25" t="s">
        <v>529</v>
      </c>
      <c r="H120" s="54">
        <v>577.32000000000005</v>
      </c>
      <c r="I120" s="54">
        <v>577.32000000000005</v>
      </c>
      <c r="J120" s="54">
        <v>1074.69</v>
      </c>
      <c r="K120" s="54">
        <v>1074.69</v>
      </c>
      <c r="L120" s="55"/>
    </row>
    <row r="121" spans="1:12" x14ac:dyDescent="0.3">
      <c r="A121" s="24" t="s">
        <v>530</v>
      </c>
      <c r="B121" s="22" t="s">
        <v>341</v>
      </c>
      <c r="C121" s="23"/>
      <c r="D121" s="23"/>
      <c r="E121" s="23"/>
      <c r="F121" s="23"/>
      <c r="G121" s="25" t="s">
        <v>531</v>
      </c>
      <c r="H121" s="54">
        <v>810.42</v>
      </c>
      <c r="I121" s="54">
        <v>810.43</v>
      </c>
      <c r="J121" s="54">
        <v>692.83</v>
      </c>
      <c r="K121" s="54">
        <v>692.82</v>
      </c>
      <c r="L121" s="55"/>
    </row>
    <row r="122" spans="1:12" x14ac:dyDescent="0.3">
      <c r="A122" s="26" t="s">
        <v>341</v>
      </c>
      <c r="B122" s="22" t="s">
        <v>341</v>
      </c>
      <c r="C122" s="23"/>
      <c r="D122" s="23"/>
      <c r="E122" s="23"/>
      <c r="F122" s="23"/>
      <c r="G122" s="27" t="s">
        <v>341</v>
      </c>
      <c r="H122" s="53"/>
      <c r="I122" s="53"/>
      <c r="J122" s="53"/>
      <c r="K122" s="53"/>
      <c r="L122" s="53"/>
    </row>
    <row r="123" spans="1:12" x14ac:dyDescent="0.3">
      <c r="A123" s="18" t="s">
        <v>532</v>
      </c>
      <c r="B123" s="22" t="s">
        <v>341</v>
      </c>
      <c r="C123" s="23"/>
      <c r="D123" s="23"/>
      <c r="E123" s="23"/>
      <c r="F123" s="19" t="s">
        <v>533</v>
      </c>
      <c r="G123" s="20"/>
      <c r="H123" s="52">
        <v>258723.7</v>
      </c>
      <c r="I123" s="52">
        <v>0</v>
      </c>
      <c r="J123" s="52">
        <v>0</v>
      </c>
      <c r="K123" s="52">
        <v>258723.7</v>
      </c>
      <c r="L123" s="53"/>
    </row>
    <row r="124" spans="1:12" x14ac:dyDescent="0.3">
      <c r="A124" s="24" t="s">
        <v>534</v>
      </c>
      <c r="B124" s="22" t="s">
        <v>341</v>
      </c>
      <c r="C124" s="23"/>
      <c r="D124" s="23"/>
      <c r="E124" s="23"/>
      <c r="F124" s="23"/>
      <c r="G124" s="25" t="s">
        <v>535</v>
      </c>
      <c r="H124" s="54">
        <v>258723.7</v>
      </c>
      <c r="I124" s="54">
        <v>0</v>
      </c>
      <c r="J124" s="54">
        <v>0</v>
      </c>
      <c r="K124" s="54">
        <v>258723.7</v>
      </c>
      <c r="L124" s="55"/>
    </row>
    <row r="125" spans="1:12" x14ac:dyDescent="0.3">
      <c r="A125" s="26" t="s">
        <v>341</v>
      </c>
      <c r="B125" s="22" t="s">
        <v>341</v>
      </c>
      <c r="C125" s="23"/>
      <c r="D125" s="23"/>
      <c r="E125" s="23"/>
      <c r="F125" s="23"/>
      <c r="G125" s="27" t="s">
        <v>341</v>
      </c>
      <c r="H125" s="53"/>
      <c r="I125" s="53"/>
      <c r="J125" s="53"/>
      <c r="K125" s="53"/>
      <c r="L125" s="53"/>
    </row>
    <row r="126" spans="1:12" x14ac:dyDescent="0.3">
      <c r="A126" s="18" t="s">
        <v>536</v>
      </c>
      <c r="B126" s="22" t="s">
        <v>341</v>
      </c>
      <c r="C126" s="23"/>
      <c r="D126" s="23"/>
      <c r="E126" s="19" t="s">
        <v>537</v>
      </c>
      <c r="F126" s="20"/>
      <c r="G126" s="20"/>
      <c r="H126" s="52">
        <v>402474.08</v>
      </c>
      <c r="I126" s="52">
        <v>1654826.53</v>
      </c>
      <c r="J126" s="52">
        <v>2716017.8</v>
      </c>
      <c r="K126" s="52">
        <v>1463665.35</v>
      </c>
      <c r="L126" s="53"/>
    </row>
    <row r="127" spans="1:12" x14ac:dyDescent="0.3">
      <c r="A127" s="18" t="s">
        <v>538</v>
      </c>
      <c r="B127" s="22" t="s">
        <v>341</v>
      </c>
      <c r="C127" s="23"/>
      <c r="D127" s="23"/>
      <c r="E127" s="23"/>
      <c r="F127" s="19" t="s">
        <v>537</v>
      </c>
      <c r="G127" s="20"/>
      <c r="H127" s="52">
        <v>402474.08</v>
      </c>
      <c r="I127" s="52">
        <v>1654826.53</v>
      </c>
      <c r="J127" s="52">
        <v>2716017.8</v>
      </c>
      <c r="K127" s="52">
        <v>1463665.35</v>
      </c>
      <c r="L127" s="53"/>
    </row>
    <row r="128" spans="1:12" x14ac:dyDescent="0.3">
      <c r="A128" s="24" t="s">
        <v>539</v>
      </c>
      <c r="B128" s="22" t="s">
        <v>341</v>
      </c>
      <c r="C128" s="23"/>
      <c r="D128" s="23"/>
      <c r="E128" s="23"/>
      <c r="F128" s="23"/>
      <c r="G128" s="25" t="s">
        <v>540</v>
      </c>
      <c r="H128" s="54">
        <v>399568.87</v>
      </c>
      <c r="I128" s="54">
        <v>1651921.32</v>
      </c>
      <c r="J128" s="54">
        <v>2716017.8</v>
      </c>
      <c r="K128" s="54">
        <v>1463665.35</v>
      </c>
      <c r="L128" s="55"/>
    </row>
    <row r="129" spans="1:12" x14ac:dyDescent="0.3">
      <c r="A129" s="24" t="s">
        <v>991</v>
      </c>
      <c r="B129" s="22" t="s">
        <v>341</v>
      </c>
      <c r="C129" s="23"/>
      <c r="D129" s="23"/>
      <c r="E129" s="23"/>
      <c r="F129" s="23"/>
      <c r="G129" s="25" t="s">
        <v>992</v>
      </c>
      <c r="H129" s="54">
        <v>2905.21</v>
      </c>
      <c r="I129" s="54">
        <v>2905.21</v>
      </c>
      <c r="J129" s="54">
        <v>0</v>
      </c>
      <c r="K129" s="54">
        <v>0</v>
      </c>
      <c r="L129" s="55"/>
    </row>
    <row r="130" spans="1:12" x14ac:dyDescent="0.3">
      <c r="A130" s="26" t="s">
        <v>341</v>
      </c>
      <c r="B130" s="22" t="s">
        <v>341</v>
      </c>
      <c r="C130" s="23"/>
      <c r="D130" s="23"/>
      <c r="E130" s="23"/>
      <c r="F130" s="23"/>
      <c r="G130" s="27" t="s">
        <v>341</v>
      </c>
      <c r="H130" s="53"/>
      <c r="I130" s="53"/>
      <c r="J130" s="53"/>
      <c r="K130" s="53"/>
      <c r="L130" s="53"/>
    </row>
    <row r="131" spans="1:12" x14ac:dyDescent="0.3">
      <c r="A131" s="18" t="s">
        <v>541</v>
      </c>
      <c r="B131" s="22" t="s">
        <v>341</v>
      </c>
      <c r="C131" s="23"/>
      <c r="D131" s="19" t="s">
        <v>542</v>
      </c>
      <c r="E131" s="20"/>
      <c r="F131" s="20"/>
      <c r="G131" s="20"/>
      <c r="H131" s="52">
        <v>14148046.65</v>
      </c>
      <c r="I131" s="52">
        <v>4569088.6900000004</v>
      </c>
      <c r="J131" s="52">
        <v>3614750</v>
      </c>
      <c r="K131" s="52">
        <v>13193707.960000001</v>
      </c>
      <c r="L131" s="53"/>
    </row>
    <row r="132" spans="1:12" x14ac:dyDescent="0.3">
      <c r="A132" s="18" t="s">
        <v>543</v>
      </c>
      <c r="B132" s="22" t="s">
        <v>341</v>
      </c>
      <c r="C132" s="23"/>
      <c r="D132" s="23"/>
      <c r="E132" s="19" t="s">
        <v>542</v>
      </c>
      <c r="F132" s="20"/>
      <c r="G132" s="20"/>
      <c r="H132" s="52">
        <v>14148046.65</v>
      </c>
      <c r="I132" s="52">
        <v>4569088.6900000004</v>
      </c>
      <c r="J132" s="52">
        <v>3614750</v>
      </c>
      <c r="K132" s="52">
        <v>13193707.960000001</v>
      </c>
      <c r="L132" s="53"/>
    </row>
    <row r="133" spans="1:12" x14ac:dyDescent="0.3">
      <c r="A133" s="18" t="s">
        <v>544</v>
      </c>
      <c r="B133" s="22" t="s">
        <v>341</v>
      </c>
      <c r="C133" s="23"/>
      <c r="D133" s="23"/>
      <c r="E133" s="23"/>
      <c r="F133" s="19" t="s">
        <v>542</v>
      </c>
      <c r="G133" s="20"/>
      <c r="H133" s="52">
        <v>14148046.65</v>
      </c>
      <c r="I133" s="52">
        <v>4569088.6900000004</v>
      </c>
      <c r="J133" s="52">
        <v>3614750</v>
      </c>
      <c r="K133" s="52">
        <v>13193707.960000001</v>
      </c>
      <c r="L133" s="53"/>
    </row>
    <row r="134" spans="1:12" x14ac:dyDescent="0.3">
      <c r="A134" s="24" t="s">
        <v>545</v>
      </c>
      <c r="B134" s="22" t="s">
        <v>341</v>
      </c>
      <c r="C134" s="23"/>
      <c r="D134" s="23"/>
      <c r="E134" s="23"/>
      <c r="F134" s="23"/>
      <c r="G134" s="25" t="s">
        <v>546</v>
      </c>
      <c r="H134" s="54">
        <v>14148046.65</v>
      </c>
      <c r="I134" s="54">
        <v>4569088.6900000004</v>
      </c>
      <c r="J134" s="54">
        <v>3614750</v>
      </c>
      <c r="K134" s="54">
        <v>13193707.960000001</v>
      </c>
      <c r="L134" s="55"/>
    </row>
    <row r="135" spans="1:12" x14ac:dyDescent="0.3">
      <c r="A135" s="26" t="s">
        <v>341</v>
      </c>
      <c r="B135" s="22" t="s">
        <v>341</v>
      </c>
      <c r="C135" s="23"/>
      <c r="D135" s="23"/>
      <c r="E135" s="23"/>
      <c r="F135" s="23"/>
      <c r="G135" s="27" t="s">
        <v>341</v>
      </c>
      <c r="H135" s="53"/>
      <c r="I135" s="53"/>
      <c r="J135" s="53"/>
      <c r="K135" s="53"/>
      <c r="L135" s="53"/>
    </row>
    <row r="136" spans="1:12" x14ac:dyDescent="0.3">
      <c r="A136" s="18" t="s">
        <v>547</v>
      </c>
      <c r="B136" s="21" t="s">
        <v>341</v>
      </c>
      <c r="C136" s="19" t="s">
        <v>548</v>
      </c>
      <c r="D136" s="20"/>
      <c r="E136" s="20"/>
      <c r="F136" s="20"/>
      <c r="G136" s="20"/>
      <c r="H136" s="52">
        <v>2332536.84</v>
      </c>
      <c r="I136" s="52">
        <v>305.61</v>
      </c>
      <c r="J136" s="52">
        <v>2022434.74</v>
      </c>
      <c r="K136" s="52">
        <v>4354665.97</v>
      </c>
      <c r="L136" s="53"/>
    </row>
    <row r="137" spans="1:12" x14ac:dyDescent="0.3">
      <c r="A137" s="18" t="s">
        <v>549</v>
      </c>
      <c r="B137" s="22" t="s">
        <v>341</v>
      </c>
      <c r="C137" s="23"/>
      <c r="D137" s="19" t="s">
        <v>550</v>
      </c>
      <c r="E137" s="20"/>
      <c r="F137" s="20"/>
      <c r="G137" s="20"/>
      <c r="H137" s="52">
        <v>2332536.84</v>
      </c>
      <c r="I137" s="52">
        <v>305.61</v>
      </c>
      <c r="J137" s="52">
        <v>2022434.74</v>
      </c>
      <c r="K137" s="52">
        <v>4354665.97</v>
      </c>
      <c r="L137" s="53"/>
    </row>
    <row r="138" spans="1:12" x14ac:dyDescent="0.3">
      <c r="A138" s="18" t="s">
        <v>551</v>
      </c>
      <c r="B138" s="22" t="s">
        <v>341</v>
      </c>
      <c r="C138" s="23"/>
      <c r="D138" s="23"/>
      <c r="E138" s="19" t="s">
        <v>552</v>
      </c>
      <c r="F138" s="20"/>
      <c r="G138" s="20"/>
      <c r="H138" s="52">
        <v>1948908.68</v>
      </c>
      <c r="I138" s="52">
        <v>0</v>
      </c>
      <c r="J138" s="52">
        <v>2020574.36</v>
      </c>
      <c r="K138" s="52">
        <v>3969483.04</v>
      </c>
      <c r="L138" s="53"/>
    </row>
    <row r="139" spans="1:12" x14ac:dyDescent="0.3">
      <c r="A139" s="18" t="s">
        <v>553</v>
      </c>
      <c r="B139" s="22" t="s">
        <v>341</v>
      </c>
      <c r="C139" s="23"/>
      <c r="D139" s="23"/>
      <c r="E139" s="23"/>
      <c r="F139" s="19" t="s">
        <v>552</v>
      </c>
      <c r="G139" s="20"/>
      <c r="H139" s="52">
        <v>1948908.68</v>
      </c>
      <c r="I139" s="52">
        <v>0</v>
      </c>
      <c r="J139" s="52">
        <v>2020574.36</v>
      </c>
      <c r="K139" s="52">
        <v>3969483.04</v>
      </c>
      <c r="L139" s="53"/>
    </row>
    <row r="140" spans="1:12" x14ac:dyDescent="0.3">
      <c r="A140" s="24" t="s">
        <v>554</v>
      </c>
      <c r="B140" s="22" t="s">
        <v>341</v>
      </c>
      <c r="C140" s="23"/>
      <c r="D140" s="23"/>
      <c r="E140" s="23"/>
      <c r="F140" s="23"/>
      <c r="G140" s="25" t="s">
        <v>555</v>
      </c>
      <c r="H140" s="54">
        <v>1948908.68</v>
      </c>
      <c r="I140" s="54">
        <v>0</v>
      </c>
      <c r="J140" s="54">
        <v>2020574.36</v>
      </c>
      <c r="K140" s="54">
        <v>3969483.04</v>
      </c>
      <c r="L140" s="55"/>
    </row>
    <row r="141" spans="1:12" x14ac:dyDescent="0.3">
      <c r="A141" s="26" t="s">
        <v>341</v>
      </c>
      <c r="B141" s="22" t="s">
        <v>341</v>
      </c>
      <c r="C141" s="23"/>
      <c r="D141" s="23"/>
      <c r="E141" s="23"/>
      <c r="F141" s="23"/>
      <c r="G141" s="27" t="s">
        <v>341</v>
      </c>
      <c r="H141" s="53"/>
      <c r="I141" s="53"/>
      <c r="J141" s="53"/>
      <c r="K141" s="53"/>
      <c r="L141" s="53"/>
    </row>
    <row r="142" spans="1:12" x14ac:dyDescent="0.3">
      <c r="A142" s="18" t="s">
        <v>556</v>
      </c>
      <c r="B142" s="22" t="s">
        <v>341</v>
      </c>
      <c r="C142" s="23"/>
      <c r="D142" s="23"/>
      <c r="E142" s="19" t="s">
        <v>557</v>
      </c>
      <c r="F142" s="20"/>
      <c r="G142" s="20"/>
      <c r="H142" s="52">
        <v>11550.96</v>
      </c>
      <c r="I142" s="52">
        <v>305.61</v>
      </c>
      <c r="J142" s="52">
        <v>0</v>
      </c>
      <c r="K142" s="52">
        <v>11245.35</v>
      </c>
      <c r="L142" s="53"/>
    </row>
    <row r="143" spans="1:12" x14ac:dyDescent="0.3">
      <c r="A143" s="18" t="s">
        <v>558</v>
      </c>
      <c r="B143" s="22" t="s">
        <v>341</v>
      </c>
      <c r="C143" s="23"/>
      <c r="D143" s="23"/>
      <c r="E143" s="23"/>
      <c r="F143" s="19" t="s">
        <v>557</v>
      </c>
      <c r="G143" s="20"/>
      <c r="H143" s="52">
        <v>11550.96</v>
      </c>
      <c r="I143" s="52">
        <v>305.61</v>
      </c>
      <c r="J143" s="52">
        <v>0</v>
      </c>
      <c r="K143" s="52">
        <v>11245.35</v>
      </c>
      <c r="L143" s="53"/>
    </row>
    <row r="144" spans="1:12" x14ac:dyDescent="0.3">
      <c r="A144" s="24" t="s">
        <v>559</v>
      </c>
      <c r="B144" s="22" t="s">
        <v>341</v>
      </c>
      <c r="C144" s="23"/>
      <c r="D144" s="23"/>
      <c r="E144" s="23"/>
      <c r="F144" s="23"/>
      <c r="G144" s="25" t="s">
        <v>560</v>
      </c>
      <c r="H144" s="54">
        <v>11550.96</v>
      </c>
      <c r="I144" s="54">
        <v>305.61</v>
      </c>
      <c r="J144" s="54">
        <v>0</v>
      </c>
      <c r="K144" s="54">
        <v>11245.35</v>
      </c>
      <c r="L144" s="55"/>
    </row>
    <row r="145" spans="1:12" x14ac:dyDescent="0.3">
      <c r="A145" s="26" t="s">
        <v>341</v>
      </c>
      <c r="B145" s="22" t="s">
        <v>341</v>
      </c>
      <c r="C145" s="23"/>
      <c r="D145" s="23"/>
      <c r="E145" s="23"/>
      <c r="F145" s="23"/>
      <c r="G145" s="27" t="s">
        <v>341</v>
      </c>
      <c r="H145" s="53"/>
      <c r="I145" s="53"/>
      <c r="J145" s="53"/>
      <c r="K145" s="53"/>
      <c r="L145" s="53"/>
    </row>
    <row r="146" spans="1:12" x14ac:dyDescent="0.3">
      <c r="A146" s="18" t="s">
        <v>561</v>
      </c>
      <c r="B146" s="22" t="s">
        <v>341</v>
      </c>
      <c r="C146" s="23"/>
      <c r="D146" s="23"/>
      <c r="E146" s="19" t="s">
        <v>562</v>
      </c>
      <c r="F146" s="20"/>
      <c r="G146" s="20"/>
      <c r="H146" s="52">
        <v>372077.2</v>
      </c>
      <c r="I146" s="52">
        <v>0</v>
      </c>
      <c r="J146" s="52">
        <v>1860.38</v>
      </c>
      <c r="K146" s="52">
        <v>373937.58</v>
      </c>
      <c r="L146" s="53"/>
    </row>
    <row r="147" spans="1:12" x14ac:dyDescent="0.3">
      <c r="A147" s="18" t="s">
        <v>563</v>
      </c>
      <c r="B147" s="22" t="s">
        <v>341</v>
      </c>
      <c r="C147" s="23"/>
      <c r="D147" s="23"/>
      <c r="E147" s="23"/>
      <c r="F147" s="19" t="s">
        <v>562</v>
      </c>
      <c r="G147" s="20"/>
      <c r="H147" s="52">
        <v>372077.2</v>
      </c>
      <c r="I147" s="52">
        <v>0</v>
      </c>
      <c r="J147" s="52">
        <v>1860.38</v>
      </c>
      <c r="K147" s="52">
        <v>373937.58</v>
      </c>
      <c r="L147" s="53"/>
    </row>
    <row r="148" spans="1:12" x14ac:dyDescent="0.3">
      <c r="A148" s="24" t="s">
        <v>564</v>
      </c>
      <c r="B148" s="22" t="s">
        <v>341</v>
      </c>
      <c r="C148" s="23"/>
      <c r="D148" s="23"/>
      <c r="E148" s="23"/>
      <c r="F148" s="23"/>
      <c r="G148" s="25" t="s">
        <v>565</v>
      </c>
      <c r="H148" s="54">
        <v>47156.160000000003</v>
      </c>
      <c r="I148" s="54">
        <v>0</v>
      </c>
      <c r="J148" s="54">
        <v>235.78</v>
      </c>
      <c r="K148" s="54">
        <v>47391.94</v>
      </c>
      <c r="L148" s="55"/>
    </row>
    <row r="149" spans="1:12" x14ac:dyDescent="0.3">
      <c r="A149" s="24" t="s">
        <v>566</v>
      </c>
      <c r="B149" s="22" t="s">
        <v>341</v>
      </c>
      <c r="C149" s="23"/>
      <c r="D149" s="23"/>
      <c r="E149" s="23"/>
      <c r="F149" s="23"/>
      <c r="G149" s="25" t="s">
        <v>567</v>
      </c>
      <c r="H149" s="54">
        <v>324921.03999999998</v>
      </c>
      <c r="I149" s="54">
        <v>0</v>
      </c>
      <c r="J149" s="54">
        <v>1624.6</v>
      </c>
      <c r="K149" s="54">
        <v>326545.64</v>
      </c>
      <c r="L149" s="55"/>
    </row>
    <row r="150" spans="1:12" x14ac:dyDescent="0.3">
      <c r="A150" s="18" t="s">
        <v>341</v>
      </c>
      <c r="B150" s="22" t="s">
        <v>341</v>
      </c>
      <c r="C150" s="23"/>
      <c r="D150" s="19" t="s">
        <v>341</v>
      </c>
      <c r="E150" s="20"/>
      <c r="F150" s="20"/>
      <c r="G150" s="20"/>
      <c r="H150" s="56"/>
      <c r="I150" s="56"/>
      <c r="J150" s="56"/>
      <c r="K150" s="56"/>
      <c r="L150" s="53"/>
    </row>
    <row r="151" spans="1:12" x14ac:dyDescent="0.3">
      <c r="A151" s="18" t="s">
        <v>60</v>
      </c>
      <c r="B151" s="19" t="s">
        <v>568</v>
      </c>
      <c r="C151" s="20"/>
      <c r="D151" s="20"/>
      <c r="E151" s="20"/>
      <c r="F151" s="20"/>
      <c r="G151" s="20"/>
      <c r="H151" s="52">
        <v>17730961.559999999</v>
      </c>
      <c r="I151" s="52">
        <v>4949333.4400000004</v>
      </c>
      <c r="J151" s="52">
        <v>2293725.7400000002</v>
      </c>
      <c r="K151" s="52">
        <v>20386569.260000002</v>
      </c>
      <c r="L151" s="53">
        <f>I151-J151</f>
        <v>2655607.7000000002</v>
      </c>
    </row>
    <row r="152" spans="1:12" x14ac:dyDescent="0.3">
      <c r="A152" s="18" t="s">
        <v>569</v>
      </c>
      <c r="B152" s="21" t="s">
        <v>341</v>
      </c>
      <c r="C152" s="19" t="s">
        <v>570</v>
      </c>
      <c r="D152" s="20"/>
      <c r="E152" s="20"/>
      <c r="F152" s="20"/>
      <c r="G152" s="20"/>
      <c r="H152" s="52">
        <v>15465127.59</v>
      </c>
      <c r="I152" s="52">
        <v>4429034.7699999996</v>
      </c>
      <c r="J152" s="52">
        <v>2293725.5699999998</v>
      </c>
      <c r="K152" s="52">
        <v>17600436.789999999</v>
      </c>
      <c r="L152" s="53"/>
    </row>
    <row r="153" spans="1:12" x14ac:dyDescent="0.3">
      <c r="A153" s="18" t="s">
        <v>571</v>
      </c>
      <c r="B153" s="22" t="s">
        <v>341</v>
      </c>
      <c r="C153" s="23"/>
      <c r="D153" s="19" t="s">
        <v>572</v>
      </c>
      <c r="E153" s="20"/>
      <c r="F153" s="20"/>
      <c r="G153" s="20"/>
      <c r="H153" s="52">
        <v>13282714.619999999</v>
      </c>
      <c r="I153" s="52">
        <v>3993477.36</v>
      </c>
      <c r="J153" s="52">
        <v>2293725.5699999998</v>
      </c>
      <c r="K153" s="52">
        <v>14982466.41</v>
      </c>
      <c r="L153" s="53"/>
    </row>
    <row r="154" spans="1:12" x14ac:dyDescent="0.3">
      <c r="A154" s="18" t="s">
        <v>573</v>
      </c>
      <c r="B154" s="22" t="s">
        <v>341</v>
      </c>
      <c r="C154" s="23"/>
      <c r="D154" s="23"/>
      <c r="E154" s="19" t="s">
        <v>574</v>
      </c>
      <c r="F154" s="20"/>
      <c r="G154" s="20"/>
      <c r="H154" s="52">
        <v>126831.63</v>
      </c>
      <c r="I154" s="52">
        <v>26609.93</v>
      </c>
      <c r="J154" s="52">
        <v>0</v>
      </c>
      <c r="K154" s="52">
        <v>153441.56</v>
      </c>
      <c r="L154" s="53">
        <f>I154-J154</f>
        <v>26609.93</v>
      </c>
    </row>
    <row r="155" spans="1:12" x14ac:dyDescent="0.3">
      <c r="A155" s="18" t="s">
        <v>595</v>
      </c>
      <c r="B155" s="22" t="s">
        <v>341</v>
      </c>
      <c r="C155" s="23"/>
      <c r="D155" s="23"/>
      <c r="E155" s="23"/>
      <c r="F155" s="19" t="s">
        <v>596</v>
      </c>
      <c r="G155" s="20"/>
      <c r="H155" s="52">
        <v>126831.63</v>
      </c>
      <c r="I155" s="52">
        <v>26609.93</v>
      </c>
      <c r="J155" s="52">
        <v>0</v>
      </c>
      <c r="K155" s="52">
        <v>153441.56</v>
      </c>
      <c r="L155" s="53"/>
    </row>
    <row r="156" spans="1:12" x14ac:dyDescent="0.3">
      <c r="A156" s="24" t="s">
        <v>597</v>
      </c>
      <c r="B156" s="22" t="s">
        <v>341</v>
      </c>
      <c r="C156" s="23"/>
      <c r="D156" s="23"/>
      <c r="E156" s="23"/>
      <c r="F156" s="23"/>
      <c r="G156" s="25" t="s">
        <v>578</v>
      </c>
      <c r="H156" s="54">
        <v>96726.63</v>
      </c>
      <c r="I156" s="54">
        <v>20330.45</v>
      </c>
      <c r="J156" s="54">
        <v>0</v>
      </c>
      <c r="K156" s="54">
        <v>117057.08</v>
      </c>
      <c r="L156" s="55"/>
    </row>
    <row r="157" spans="1:12" x14ac:dyDescent="0.3">
      <c r="A157" s="24" t="s">
        <v>600</v>
      </c>
      <c r="B157" s="22" t="s">
        <v>341</v>
      </c>
      <c r="C157" s="23"/>
      <c r="D157" s="23"/>
      <c r="E157" s="23"/>
      <c r="F157" s="23"/>
      <c r="G157" s="25" t="s">
        <v>584</v>
      </c>
      <c r="H157" s="54">
        <v>19345.330000000002</v>
      </c>
      <c r="I157" s="54">
        <v>4066.09</v>
      </c>
      <c r="J157" s="54">
        <v>0</v>
      </c>
      <c r="K157" s="54">
        <v>23411.42</v>
      </c>
      <c r="L157" s="55"/>
    </row>
    <row r="158" spans="1:12" x14ac:dyDescent="0.3">
      <c r="A158" s="24" t="s">
        <v>601</v>
      </c>
      <c r="B158" s="22" t="s">
        <v>341</v>
      </c>
      <c r="C158" s="23"/>
      <c r="D158" s="23"/>
      <c r="E158" s="23"/>
      <c r="F158" s="23"/>
      <c r="G158" s="25" t="s">
        <v>586</v>
      </c>
      <c r="H158" s="54">
        <v>7738.11</v>
      </c>
      <c r="I158" s="54">
        <v>1626.43</v>
      </c>
      <c r="J158" s="54">
        <v>0</v>
      </c>
      <c r="K158" s="54">
        <v>9364.5400000000009</v>
      </c>
      <c r="L158" s="55"/>
    </row>
    <row r="159" spans="1:12" x14ac:dyDescent="0.3">
      <c r="A159" s="24" t="s">
        <v>602</v>
      </c>
      <c r="B159" s="22" t="s">
        <v>341</v>
      </c>
      <c r="C159" s="23"/>
      <c r="D159" s="23"/>
      <c r="E159" s="23"/>
      <c r="F159" s="23"/>
      <c r="G159" s="25" t="s">
        <v>590</v>
      </c>
      <c r="H159" s="54">
        <v>36.36</v>
      </c>
      <c r="I159" s="54">
        <v>7.26</v>
      </c>
      <c r="J159" s="54">
        <v>0</v>
      </c>
      <c r="K159" s="54">
        <v>43.62</v>
      </c>
      <c r="L159" s="55"/>
    </row>
    <row r="160" spans="1:12" x14ac:dyDescent="0.3">
      <c r="A160" s="24" t="s">
        <v>603</v>
      </c>
      <c r="B160" s="22" t="s">
        <v>341</v>
      </c>
      <c r="C160" s="23"/>
      <c r="D160" s="23"/>
      <c r="E160" s="23"/>
      <c r="F160" s="23"/>
      <c r="G160" s="25" t="s">
        <v>592</v>
      </c>
      <c r="H160" s="54">
        <v>2985.2</v>
      </c>
      <c r="I160" s="54">
        <v>579.70000000000005</v>
      </c>
      <c r="J160" s="54">
        <v>0</v>
      </c>
      <c r="K160" s="54">
        <v>3564.9</v>
      </c>
      <c r="L160" s="55"/>
    </row>
    <row r="161" spans="1:12" x14ac:dyDescent="0.3">
      <c r="A161" s="26" t="s">
        <v>341</v>
      </c>
      <c r="B161" s="22" t="s">
        <v>341</v>
      </c>
      <c r="C161" s="23"/>
      <c r="D161" s="23"/>
      <c r="E161" s="23"/>
      <c r="F161" s="23"/>
      <c r="G161" s="27" t="s">
        <v>341</v>
      </c>
      <c r="H161" s="53"/>
      <c r="I161" s="53"/>
      <c r="J161" s="53"/>
      <c r="K161" s="53"/>
      <c r="L161" s="53"/>
    </row>
    <row r="162" spans="1:12" x14ac:dyDescent="0.3">
      <c r="A162" s="18" t="s">
        <v>604</v>
      </c>
      <c r="B162" s="22" t="s">
        <v>341</v>
      </c>
      <c r="C162" s="23"/>
      <c r="D162" s="23"/>
      <c r="E162" s="19" t="s">
        <v>605</v>
      </c>
      <c r="F162" s="20"/>
      <c r="G162" s="20"/>
      <c r="H162" s="52">
        <v>12982862.640000001</v>
      </c>
      <c r="I162" s="52">
        <v>3945499.13</v>
      </c>
      <c r="J162" s="52">
        <v>2280839.6</v>
      </c>
      <c r="K162" s="52">
        <v>14647522.17</v>
      </c>
      <c r="L162" s="53"/>
    </row>
    <row r="163" spans="1:12" x14ac:dyDescent="0.3">
      <c r="A163" s="18" t="s">
        <v>606</v>
      </c>
      <c r="B163" s="22" t="s">
        <v>341</v>
      </c>
      <c r="C163" s="23"/>
      <c r="D163" s="23"/>
      <c r="E163" s="23"/>
      <c r="F163" s="19" t="s">
        <v>576</v>
      </c>
      <c r="G163" s="20"/>
      <c r="H163" s="52">
        <v>1953087.38</v>
      </c>
      <c r="I163" s="52">
        <v>655374.23</v>
      </c>
      <c r="J163" s="52">
        <v>428563.76</v>
      </c>
      <c r="K163" s="52">
        <v>2179897.85</v>
      </c>
      <c r="L163" s="53">
        <f>I163-J163</f>
        <v>226810.46999999997</v>
      </c>
    </row>
    <row r="164" spans="1:12" x14ac:dyDescent="0.3">
      <c r="A164" s="24" t="s">
        <v>607</v>
      </c>
      <c r="B164" s="22" t="s">
        <v>341</v>
      </c>
      <c r="C164" s="23"/>
      <c r="D164" s="23"/>
      <c r="E164" s="23"/>
      <c r="F164" s="23"/>
      <c r="G164" s="25" t="s">
        <v>578</v>
      </c>
      <c r="H164" s="54">
        <v>962675.27</v>
      </c>
      <c r="I164" s="54">
        <v>119854.55</v>
      </c>
      <c r="J164" s="54">
        <v>0</v>
      </c>
      <c r="K164" s="54">
        <v>1082529.82</v>
      </c>
      <c r="L164" s="55"/>
    </row>
    <row r="165" spans="1:12" x14ac:dyDescent="0.3">
      <c r="A165" s="24" t="s">
        <v>608</v>
      </c>
      <c r="B165" s="22" t="s">
        <v>341</v>
      </c>
      <c r="C165" s="23"/>
      <c r="D165" s="23"/>
      <c r="E165" s="23"/>
      <c r="F165" s="23"/>
      <c r="G165" s="25" t="s">
        <v>580</v>
      </c>
      <c r="H165" s="54">
        <v>177670.39999999999</v>
      </c>
      <c r="I165" s="54">
        <v>299317.18</v>
      </c>
      <c r="J165" s="54">
        <v>298781</v>
      </c>
      <c r="K165" s="54">
        <v>178206.58</v>
      </c>
      <c r="L165" s="55"/>
    </row>
    <row r="166" spans="1:12" x14ac:dyDescent="0.3">
      <c r="A166" s="24" t="s">
        <v>609</v>
      </c>
      <c r="B166" s="22" t="s">
        <v>341</v>
      </c>
      <c r="C166" s="23"/>
      <c r="D166" s="23"/>
      <c r="E166" s="23"/>
      <c r="F166" s="23"/>
      <c r="G166" s="25" t="s">
        <v>582</v>
      </c>
      <c r="H166" s="54">
        <v>123919.82</v>
      </c>
      <c r="I166" s="54">
        <v>140537.9</v>
      </c>
      <c r="J166" s="54">
        <v>122966.12</v>
      </c>
      <c r="K166" s="54">
        <v>141491.6</v>
      </c>
      <c r="L166" s="55"/>
    </row>
    <row r="167" spans="1:12" x14ac:dyDescent="0.3">
      <c r="A167" s="24" t="s">
        <v>610</v>
      </c>
      <c r="B167" s="22" t="s">
        <v>341</v>
      </c>
      <c r="C167" s="23"/>
      <c r="D167" s="23"/>
      <c r="E167" s="23"/>
      <c r="F167" s="23"/>
      <c r="G167" s="25" t="s">
        <v>611</v>
      </c>
      <c r="H167" s="54">
        <v>2288.89</v>
      </c>
      <c r="I167" s="54">
        <v>0</v>
      </c>
      <c r="J167" s="54">
        <v>0</v>
      </c>
      <c r="K167" s="54">
        <v>2288.89</v>
      </c>
      <c r="L167" s="55"/>
    </row>
    <row r="168" spans="1:12" x14ac:dyDescent="0.3">
      <c r="A168" s="24" t="s">
        <v>612</v>
      </c>
      <c r="B168" s="22" t="s">
        <v>341</v>
      </c>
      <c r="C168" s="23"/>
      <c r="D168" s="23"/>
      <c r="E168" s="23"/>
      <c r="F168" s="23"/>
      <c r="G168" s="25" t="s">
        <v>584</v>
      </c>
      <c r="H168" s="54">
        <v>289495.81</v>
      </c>
      <c r="I168" s="54">
        <v>38148.660000000003</v>
      </c>
      <c r="J168" s="54">
        <v>0</v>
      </c>
      <c r="K168" s="54">
        <v>327644.46999999997</v>
      </c>
      <c r="L168" s="55"/>
    </row>
    <row r="169" spans="1:12" x14ac:dyDescent="0.3">
      <c r="A169" s="24" t="s">
        <v>613</v>
      </c>
      <c r="B169" s="22" t="s">
        <v>341</v>
      </c>
      <c r="C169" s="23"/>
      <c r="D169" s="23"/>
      <c r="E169" s="23"/>
      <c r="F169" s="23"/>
      <c r="G169" s="25" t="s">
        <v>586</v>
      </c>
      <c r="H169" s="54">
        <v>87765.28</v>
      </c>
      <c r="I169" s="54">
        <v>11266.56</v>
      </c>
      <c r="J169" s="54">
        <v>0</v>
      </c>
      <c r="K169" s="54">
        <v>99031.84</v>
      </c>
      <c r="L169" s="55"/>
    </row>
    <row r="170" spans="1:12" x14ac:dyDescent="0.3">
      <c r="A170" s="24" t="s">
        <v>614</v>
      </c>
      <c r="B170" s="22" t="s">
        <v>341</v>
      </c>
      <c r="C170" s="23"/>
      <c r="D170" s="23"/>
      <c r="E170" s="23"/>
      <c r="F170" s="23"/>
      <c r="G170" s="25" t="s">
        <v>588</v>
      </c>
      <c r="H170" s="54">
        <v>10931.27</v>
      </c>
      <c r="I170" s="54">
        <v>1415.39</v>
      </c>
      <c r="J170" s="54">
        <v>0</v>
      </c>
      <c r="K170" s="54">
        <v>12346.66</v>
      </c>
      <c r="L170" s="55"/>
    </row>
    <row r="171" spans="1:12" x14ac:dyDescent="0.3">
      <c r="A171" s="24" t="s">
        <v>615</v>
      </c>
      <c r="B171" s="22" t="s">
        <v>341</v>
      </c>
      <c r="C171" s="23"/>
      <c r="D171" s="23"/>
      <c r="E171" s="23"/>
      <c r="F171" s="23"/>
      <c r="G171" s="25" t="s">
        <v>616</v>
      </c>
      <c r="H171" s="54">
        <v>123918.13</v>
      </c>
      <c r="I171" s="54">
        <v>20852.37</v>
      </c>
      <c r="J171" s="54">
        <v>6225.23</v>
      </c>
      <c r="K171" s="54">
        <v>138545.26999999999</v>
      </c>
      <c r="L171" s="55"/>
    </row>
    <row r="172" spans="1:12" x14ac:dyDescent="0.3">
      <c r="A172" s="24" t="s">
        <v>617</v>
      </c>
      <c r="B172" s="22" t="s">
        <v>341</v>
      </c>
      <c r="C172" s="23"/>
      <c r="D172" s="23"/>
      <c r="E172" s="23"/>
      <c r="F172" s="23"/>
      <c r="G172" s="25" t="s">
        <v>590</v>
      </c>
      <c r="H172" s="54">
        <v>2167.21</v>
      </c>
      <c r="I172" s="54">
        <v>273.27999999999997</v>
      </c>
      <c r="J172" s="54">
        <v>0</v>
      </c>
      <c r="K172" s="54">
        <v>2440.4899999999998</v>
      </c>
      <c r="L172" s="55"/>
    </row>
    <row r="173" spans="1:12" x14ac:dyDescent="0.3">
      <c r="A173" s="24" t="s">
        <v>618</v>
      </c>
      <c r="B173" s="22" t="s">
        <v>341</v>
      </c>
      <c r="C173" s="23"/>
      <c r="D173" s="23"/>
      <c r="E173" s="23"/>
      <c r="F173" s="23"/>
      <c r="G173" s="25" t="s">
        <v>592</v>
      </c>
      <c r="H173" s="54">
        <v>149524</v>
      </c>
      <c r="I173" s="54">
        <v>20305</v>
      </c>
      <c r="J173" s="54">
        <v>0</v>
      </c>
      <c r="K173" s="54">
        <v>169829</v>
      </c>
      <c r="L173" s="55"/>
    </row>
    <row r="174" spans="1:12" x14ac:dyDescent="0.3">
      <c r="A174" s="24" t="s">
        <v>619</v>
      </c>
      <c r="B174" s="22" t="s">
        <v>341</v>
      </c>
      <c r="C174" s="23"/>
      <c r="D174" s="23"/>
      <c r="E174" s="23"/>
      <c r="F174" s="23"/>
      <c r="G174" s="25" t="s">
        <v>620</v>
      </c>
      <c r="H174" s="54">
        <v>12519.06</v>
      </c>
      <c r="I174" s="54">
        <v>2581.34</v>
      </c>
      <c r="J174" s="54">
        <v>591.41</v>
      </c>
      <c r="K174" s="54">
        <v>14508.99</v>
      </c>
      <c r="L174" s="55"/>
    </row>
    <row r="175" spans="1:12" x14ac:dyDescent="0.3">
      <c r="A175" s="24" t="s">
        <v>621</v>
      </c>
      <c r="B175" s="22" t="s">
        <v>341</v>
      </c>
      <c r="C175" s="23"/>
      <c r="D175" s="23"/>
      <c r="E175" s="23"/>
      <c r="F175" s="23"/>
      <c r="G175" s="25" t="s">
        <v>594</v>
      </c>
      <c r="H175" s="54">
        <v>8678</v>
      </c>
      <c r="I175" s="54">
        <v>822</v>
      </c>
      <c r="J175" s="54">
        <v>0</v>
      </c>
      <c r="K175" s="54">
        <v>9500</v>
      </c>
      <c r="L175" s="55"/>
    </row>
    <row r="176" spans="1:12" x14ac:dyDescent="0.3">
      <c r="A176" s="24" t="s">
        <v>622</v>
      </c>
      <c r="B176" s="22" t="s">
        <v>341</v>
      </c>
      <c r="C176" s="23"/>
      <c r="D176" s="23"/>
      <c r="E176" s="23"/>
      <c r="F176" s="23"/>
      <c r="G176" s="25" t="s">
        <v>623</v>
      </c>
      <c r="H176" s="54">
        <v>1534.24</v>
      </c>
      <c r="I176" s="54">
        <v>0</v>
      </c>
      <c r="J176" s="54">
        <v>0</v>
      </c>
      <c r="K176" s="54">
        <v>1534.24</v>
      </c>
      <c r="L176" s="55"/>
    </row>
    <row r="177" spans="1:12" x14ac:dyDescent="0.3">
      <c r="A177" s="26" t="s">
        <v>341</v>
      </c>
      <c r="B177" s="22" t="s">
        <v>341</v>
      </c>
      <c r="C177" s="23"/>
      <c r="D177" s="23"/>
      <c r="E177" s="23"/>
      <c r="F177" s="23"/>
      <c r="G177" s="27" t="s">
        <v>341</v>
      </c>
      <c r="H177" s="53"/>
      <c r="I177" s="53"/>
      <c r="J177" s="53"/>
      <c r="K177" s="53"/>
      <c r="L177" s="53"/>
    </row>
    <row r="178" spans="1:12" x14ac:dyDescent="0.3">
      <c r="A178" s="18" t="s">
        <v>624</v>
      </c>
      <c r="B178" s="22" t="s">
        <v>341</v>
      </c>
      <c r="C178" s="23"/>
      <c r="D178" s="23"/>
      <c r="E178" s="23"/>
      <c r="F178" s="19" t="s">
        <v>596</v>
      </c>
      <c r="G178" s="20"/>
      <c r="H178" s="52">
        <v>11029775.26</v>
      </c>
      <c r="I178" s="52">
        <v>3290124.9</v>
      </c>
      <c r="J178" s="52">
        <v>1852275.84</v>
      </c>
      <c r="K178" s="52">
        <v>12467624.32</v>
      </c>
      <c r="L178" s="53">
        <f>I178-J178</f>
        <v>1437849.0599999998</v>
      </c>
    </row>
    <row r="179" spans="1:12" x14ac:dyDescent="0.3">
      <c r="A179" s="24" t="s">
        <v>625</v>
      </c>
      <c r="B179" s="22" t="s">
        <v>341</v>
      </c>
      <c r="C179" s="23"/>
      <c r="D179" s="23"/>
      <c r="E179" s="23"/>
      <c r="F179" s="23"/>
      <c r="G179" s="25" t="s">
        <v>578</v>
      </c>
      <c r="H179" s="54">
        <v>5217988.6100000003</v>
      </c>
      <c r="I179" s="54">
        <v>690091.25</v>
      </c>
      <c r="J179" s="54">
        <v>6682.21</v>
      </c>
      <c r="K179" s="54">
        <v>5901397.6500000004</v>
      </c>
      <c r="L179" s="55"/>
    </row>
    <row r="180" spans="1:12" x14ac:dyDescent="0.3">
      <c r="A180" s="24" t="s">
        <v>626</v>
      </c>
      <c r="B180" s="22" t="s">
        <v>341</v>
      </c>
      <c r="C180" s="23"/>
      <c r="D180" s="23"/>
      <c r="E180" s="23"/>
      <c r="F180" s="23"/>
      <c r="G180" s="25" t="s">
        <v>580</v>
      </c>
      <c r="H180" s="54">
        <v>791086.84</v>
      </c>
      <c r="I180" s="54">
        <v>1296699.25</v>
      </c>
      <c r="J180" s="54">
        <v>1167981.02</v>
      </c>
      <c r="K180" s="54">
        <v>919805.07</v>
      </c>
      <c r="L180" s="55"/>
    </row>
    <row r="181" spans="1:12" x14ac:dyDescent="0.3">
      <c r="A181" s="24" t="s">
        <v>627</v>
      </c>
      <c r="B181" s="22" t="s">
        <v>341</v>
      </c>
      <c r="C181" s="23"/>
      <c r="D181" s="23"/>
      <c r="E181" s="23"/>
      <c r="F181" s="23"/>
      <c r="G181" s="25" t="s">
        <v>582</v>
      </c>
      <c r="H181" s="54">
        <v>652642.37</v>
      </c>
      <c r="I181" s="54">
        <v>726229.5</v>
      </c>
      <c r="J181" s="54">
        <v>633468.68999999994</v>
      </c>
      <c r="K181" s="54">
        <v>745403.18</v>
      </c>
      <c r="L181" s="55"/>
    </row>
    <row r="182" spans="1:12" x14ac:dyDescent="0.3">
      <c r="A182" s="24" t="s">
        <v>628</v>
      </c>
      <c r="B182" s="22" t="s">
        <v>341</v>
      </c>
      <c r="C182" s="23"/>
      <c r="D182" s="23"/>
      <c r="E182" s="23"/>
      <c r="F182" s="23"/>
      <c r="G182" s="25" t="s">
        <v>611</v>
      </c>
      <c r="H182" s="54">
        <v>92048.74</v>
      </c>
      <c r="I182" s="54">
        <v>0</v>
      </c>
      <c r="J182" s="54">
        <v>0</v>
      </c>
      <c r="K182" s="54">
        <v>92048.74</v>
      </c>
      <c r="L182" s="55"/>
    </row>
    <row r="183" spans="1:12" x14ac:dyDescent="0.3">
      <c r="A183" s="24" t="s">
        <v>629</v>
      </c>
      <c r="B183" s="22" t="s">
        <v>341</v>
      </c>
      <c r="C183" s="23"/>
      <c r="D183" s="23"/>
      <c r="E183" s="23"/>
      <c r="F183" s="23"/>
      <c r="G183" s="25" t="s">
        <v>623</v>
      </c>
      <c r="H183" s="54">
        <v>3391.86</v>
      </c>
      <c r="I183" s="54">
        <v>0</v>
      </c>
      <c r="J183" s="54">
        <v>0</v>
      </c>
      <c r="K183" s="54">
        <v>3391.86</v>
      </c>
      <c r="L183" s="55"/>
    </row>
    <row r="184" spans="1:12" x14ac:dyDescent="0.3">
      <c r="A184" s="24" t="s">
        <v>630</v>
      </c>
      <c r="B184" s="22" t="s">
        <v>341</v>
      </c>
      <c r="C184" s="23"/>
      <c r="D184" s="23"/>
      <c r="E184" s="23"/>
      <c r="F184" s="23"/>
      <c r="G184" s="25" t="s">
        <v>584</v>
      </c>
      <c r="H184" s="54">
        <v>1623630.14</v>
      </c>
      <c r="I184" s="54">
        <v>186238.5</v>
      </c>
      <c r="J184" s="54">
        <v>0</v>
      </c>
      <c r="K184" s="54">
        <v>1809868.64</v>
      </c>
      <c r="L184" s="55"/>
    </row>
    <row r="185" spans="1:12" x14ac:dyDescent="0.3">
      <c r="A185" s="24" t="s">
        <v>631</v>
      </c>
      <c r="B185" s="22" t="s">
        <v>341</v>
      </c>
      <c r="C185" s="23"/>
      <c r="D185" s="23"/>
      <c r="E185" s="23"/>
      <c r="F185" s="23"/>
      <c r="G185" s="25" t="s">
        <v>586</v>
      </c>
      <c r="H185" s="54">
        <v>618099.46</v>
      </c>
      <c r="I185" s="54">
        <v>53718.34</v>
      </c>
      <c r="J185" s="54">
        <v>0</v>
      </c>
      <c r="K185" s="54">
        <v>671817.8</v>
      </c>
      <c r="L185" s="55"/>
    </row>
    <row r="186" spans="1:12" x14ac:dyDescent="0.3">
      <c r="A186" s="24" t="s">
        <v>632</v>
      </c>
      <c r="B186" s="22" t="s">
        <v>341</v>
      </c>
      <c r="C186" s="23"/>
      <c r="D186" s="23"/>
      <c r="E186" s="23"/>
      <c r="F186" s="23"/>
      <c r="G186" s="25" t="s">
        <v>588</v>
      </c>
      <c r="H186" s="54">
        <v>61566.26</v>
      </c>
      <c r="I186" s="54">
        <v>6842.27</v>
      </c>
      <c r="J186" s="54">
        <v>0</v>
      </c>
      <c r="K186" s="54">
        <v>68408.53</v>
      </c>
      <c r="L186" s="55"/>
    </row>
    <row r="187" spans="1:12" x14ac:dyDescent="0.3">
      <c r="A187" s="24" t="s">
        <v>633</v>
      </c>
      <c r="B187" s="22" t="s">
        <v>341</v>
      </c>
      <c r="C187" s="23"/>
      <c r="D187" s="23"/>
      <c r="E187" s="23"/>
      <c r="F187" s="23"/>
      <c r="G187" s="25" t="s">
        <v>616</v>
      </c>
      <c r="H187" s="54">
        <v>899354.54</v>
      </c>
      <c r="I187" s="54">
        <v>158816.04999999999</v>
      </c>
      <c r="J187" s="54">
        <v>42347.92</v>
      </c>
      <c r="K187" s="54">
        <v>1015822.67</v>
      </c>
      <c r="L187" s="55"/>
    </row>
    <row r="188" spans="1:12" x14ac:dyDescent="0.3">
      <c r="A188" s="24" t="s">
        <v>634</v>
      </c>
      <c r="B188" s="22" t="s">
        <v>341</v>
      </c>
      <c r="C188" s="23"/>
      <c r="D188" s="23"/>
      <c r="E188" s="23"/>
      <c r="F188" s="23"/>
      <c r="G188" s="25" t="s">
        <v>590</v>
      </c>
      <c r="H188" s="54">
        <v>19248.009999999998</v>
      </c>
      <c r="I188" s="54">
        <v>2977.23</v>
      </c>
      <c r="J188" s="54">
        <v>9.2200000000000006</v>
      </c>
      <c r="K188" s="54">
        <v>22216.02</v>
      </c>
      <c r="L188" s="55"/>
    </row>
    <row r="189" spans="1:12" x14ac:dyDescent="0.3">
      <c r="A189" s="24" t="s">
        <v>635</v>
      </c>
      <c r="B189" s="22" t="s">
        <v>341</v>
      </c>
      <c r="C189" s="23"/>
      <c r="D189" s="23"/>
      <c r="E189" s="23"/>
      <c r="F189" s="23"/>
      <c r="G189" s="25" t="s">
        <v>592</v>
      </c>
      <c r="H189" s="54">
        <v>988507.72</v>
      </c>
      <c r="I189" s="54">
        <v>161583.70000000001</v>
      </c>
      <c r="J189" s="54">
        <v>0</v>
      </c>
      <c r="K189" s="54">
        <v>1150091.42</v>
      </c>
      <c r="L189" s="55"/>
    </row>
    <row r="190" spans="1:12" x14ac:dyDescent="0.3">
      <c r="A190" s="24" t="s">
        <v>636</v>
      </c>
      <c r="B190" s="22" t="s">
        <v>341</v>
      </c>
      <c r="C190" s="23"/>
      <c r="D190" s="23"/>
      <c r="E190" s="23"/>
      <c r="F190" s="23"/>
      <c r="G190" s="25" t="s">
        <v>620</v>
      </c>
      <c r="H190" s="54">
        <v>55694.71</v>
      </c>
      <c r="I190" s="54">
        <v>6106.81</v>
      </c>
      <c r="J190" s="54">
        <v>1786.78</v>
      </c>
      <c r="K190" s="54">
        <v>60014.74</v>
      </c>
      <c r="L190" s="55"/>
    </row>
    <row r="191" spans="1:12" x14ac:dyDescent="0.3">
      <c r="A191" s="24" t="s">
        <v>637</v>
      </c>
      <c r="B191" s="22" t="s">
        <v>341</v>
      </c>
      <c r="C191" s="23"/>
      <c r="D191" s="23"/>
      <c r="E191" s="23"/>
      <c r="F191" s="23"/>
      <c r="G191" s="25" t="s">
        <v>594</v>
      </c>
      <c r="H191" s="54">
        <v>6516</v>
      </c>
      <c r="I191" s="54">
        <v>822</v>
      </c>
      <c r="J191" s="54">
        <v>0</v>
      </c>
      <c r="K191" s="54">
        <v>7338</v>
      </c>
      <c r="L191" s="55"/>
    </row>
    <row r="192" spans="1:12" x14ac:dyDescent="0.3">
      <c r="A192" s="26" t="s">
        <v>341</v>
      </c>
      <c r="B192" s="22" t="s">
        <v>341</v>
      </c>
      <c r="C192" s="23"/>
      <c r="D192" s="23"/>
      <c r="E192" s="23"/>
      <c r="F192" s="23"/>
      <c r="G192" s="27" t="s">
        <v>341</v>
      </c>
      <c r="H192" s="53"/>
      <c r="I192" s="53"/>
      <c r="J192" s="53"/>
      <c r="K192" s="53"/>
      <c r="L192" s="53"/>
    </row>
    <row r="193" spans="1:12" x14ac:dyDescent="0.3">
      <c r="A193" s="18" t="s">
        <v>638</v>
      </c>
      <c r="B193" s="22" t="s">
        <v>341</v>
      </c>
      <c r="C193" s="23"/>
      <c r="D193" s="23"/>
      <c r="E193" s="19" t="s">
        <v>639</v>
      </c>
      <c r="F193" s="20"/>
      <c r="G193" s="20"/>
      <c r="H193" s="52">
        <v>173020.35</v>
      </c>
      <c r="I193" s="52">
        <v>21368.3</v>
      </c>
      <c r="J193" s="52">
        <v>12885.97</v>
      </c>
      <c r="K193" s="52">
        <v>181502.68</v>
      </c>
      <c r="L193" s="53">
        <f>I193-J193</f>
        <v>8482.33</v>
      </c>
    </row>
    <row r="194" spans="1:12" x14ac:dyDescent="0.3">
      <c r="A194" s="18" t="s">
        <v>640</v>
      </c>
      <c r="B194" s="22" t="s">
        <v>341</v>
      </c>
      <c r="C194" s="23"/>
      <c r="D194" s="23"/>
      <c r="E194" s="23"/>
      <c r="F194" s="19" t="s">
        <v>596</v>
      </c>
      <c r="G194" s="20"/>
      <c r="H194" s="52">
        <v>173020.35</v>
      </c>
      <c r="I194" s="52">
        <v>21368.3</v>
      </c>
      <c r="J194" s="52">
        <v>12885.97</v>
      </c>
      <c r="K194" s="52">
        <v>181502.68</v>
      </c>
      <c r="L194" s="53"/>
    </row>
    <row r="195" spans="1:12" x14ac:dyDescent="0.3">
      <c r="A195" s="24" t="s">
        <v>641</v>
      </c>
      <c r="B195" s="22" t="s">
        <v>341</v>
      </c>
      <c r="C195" s="23"/>
      <c r="D195" s="23"/>
      <c r="E195" s="23"/>
      <c r="F195" s="23"/>
      <c r="G195" s="25" t="s">
        <v>578</v>
      </c>
      <c r="H195" s="54">
        <v>69589.36</v>
      </c>
      <c r="I195" s="54">
        <v>2000.08</v>
      </c>
      <c r="J195" s="54">
        <v>0</v>
      </c>
      <c r="K195" s="54">
        <v>71589.440000000002</v>
      </c>
      <c r="L195" s="55"/>
    </row>
    <row r="196" spans="1:12" x14ac:dyDescent="0.3">
      <c r="A196" s="24" t="s">
        <v>642</v>
      </c>
      <c r="B196" s="22" t="s">
        <v>341</v>
      </c>
      <c r="C196" s="23"/>
      <c r="D196" s="23"/>
      <c r="E196" s="23"/>
      <c r="F196" s="23"/>
      <c r="G196" s="25" t="s">
        <v>580</v>
      </c>
      <c r="H196" s="54">
        <v>6030.53</v>
      </c>
      <c r="I196" s="54">
        <v>9281.7999999999993</v>
      </c>
      <c r="J196" s="54">
        <v>8278.4699999999993</v>
      </c>
      <c r="K196" s="54">
        <v>7033.86</v>
      </c>
      <c r="L196" s="55"/>
    </row>
    <row r="197" spans="1:12" x14ac:dyDescent="0.3">
      <c r="A197" s="24" t="s">
        <v>643</v>
      </c>
      <c r="B197" s="22" t="s">
        <v>341</v>
      </c>
      <c r="C197" s="23"/>
      <c r="D197" s="23"/>
      <c r="E197" s="23"/>
      <c r="F197" s="23"/>
      <c r="G197" s="25" t="s">
        <v>582</v>
      </c>
      <c r="H197" s="54">
        <v>8020.29</v>
      </c>
      <c r="I197" s="54">
        <v>4891.6499999999996</v>
      </c>
      <c r="J197" s="54">
        <v>4139.05</v>
      </c>
      <c r="K197" s="54">
        <v>8772.89</v>
      </c>
      <c r="L197" s="55"/>
    </row>
    <row r="198" spans="1:12" x14ac:dyDescent="0.3">
      <c r="A198" s="24" t="s">
        <v>644</v>
      </c>
      <c r="B198" s="22" t="s">
        <v>341</v>
      </c>
      <c r="C198" s="23"/>
      <c r="D198" s="23"/>
      <c r="E198" s="23"/>
      <c r="F198" s="23"/>
      <c r="G198" s="25" t="s">
        <v>611</v>
      </c>
      <c r="H198" s="54">
        <v>11059.43</v>
      </c>
      <c r="I198" s="54">
        <v>0</v>
      </c>
      <c r="J198" s="54">
        <v>0</v>
      </c>
      <c r="K198" s="54">
        <v>11059.43</v>
      </c>
      <c r="L198" s="55"/>
    </row>
    <row r="199" spans="1:12" x14ac:dyDescent="0.3">
      <c r="A199" s="24" t="s">
        <v>646</v>
      </c>
      <c r="B199" s="22" t="s">
        <v>341</v>
      </c>
      <c r="C199" s="23"/>
      <c r="D199" s="23"/>
      <c r="E199" s="23"/>
      <c r="F199" s="23"/>
      <c r="G199" s="25" t="s">
        <v>584</v>
      </c>
      <c r="H199" s="54">
        <v>19066.349999999999</v>
      </c>
      <c r="I199" s="54">
        <v>622.09</v>
      </c>
      <c r="J199" s="54">
        <v>0</v>
      </c>
      <c r="K199" s="54">
        <v>19688.439999999999</v>
      </c>
      <c r="L199" s="55"/>
    </row>
    <row r="200" spans="1:12" x14ac:dyDescent="0.3">
      <c r="A200" s="24" t="s">
        <v>647</v>
      </c>
      <c r="B200" s="22" t="s">
        <v>341</v>
      </c>
      <c r="C200" s="23"/>
      <c r="D200" s="23"/>
      <c r="E200" s="23"/>
      <c r="F200" s="23"/>
      <c r="G200" s="25" t="s">
        <v>586</v>
      </c>
      <c r="H200" s="54">
        <v>11504.33</v>
      </c>
      <c r="I200" s="54">
        <v>160</v>
      </c>
      <c r="J200" s="54">
        <v>0</v>
      </c>
      <c r="K200" s="54">
        <v>11664.33</v>
      </c>
      <c r="L200" s="55"/>
    </row>
    <row r="201" spans="1:12" x14ac:dyDescent="0.3">
      <c r="A201" s="24" t="s">
        <v>648</v>
      </c>
      <c r="B201" s="22" t="s">
        <v>341</v>
      </c>
      <c r="C201" s="23"/>
      <c r="D201" s="23"/>
      <c r="E201" s="23"/>
      <c r="F201" s="23"/>
      <c r="G201" s="25" t="s">
        <v>588</v>
      </c>
      <c r="H201" s="54">
        <v>694.81</v>
      </c>
      <c r="I201" s="54">
        <v>20</v>
      </c>
      <c r="J201" s="54">
        <v>0</v>
      </c>
      <c r="K201" s="54">
        <v>714.81</v>
      </c>
      <c r="L201" s="55"/>
    </row>
    <row r="202" spans="1:12" x14ac:dyDescent="0.3">
      <c r="A202" s="24" t="s">
        <v>649</v>
      </c>
      <c r="B202" s="22" t="s">
        <v>341</v>
      </c>
      <c r="C202" s="23"/>
      <c r="D202" s="23"/>
      <c r="E202" s="23"/>
      <c r="F202" s="23"/>
      <c r="G202" s="25" t="s">
        <v>616</v>
      </c>
      <c r="H202" s="54">
        <v>15090.76</v>
      </c>
      <c r="I202" s="54">
        <v>2124.36</v>
      </c>
      <c r="J202" s="54">
        <v>468.45</v>
      </c>
      <c r="K202" s="54">
        <v>16746.669999999998</v>
      </c>
      <c r="L202" s="55"/>
    </row>
    <row r="203" spans="1:12" x14ac:dyDescent="0.3">
      <c r="A203" s="24" t="s">
        <v>650</v>
      </c>
      <c r="B203" s="22" t="s">
        <v>341</v>
      </c>
      <c r="C203" s="23"/>
      <c r="D203" s="23"/>
      <c r="E203" s="23"/>
      <c r="F203" s="23"/>
      <c r="G203" s="25" t="s">
        <v>590</v>
      </c>
      <c r="H203" s="54">
        <v>893.44</v>
      </c>
      <c r="I203" s="54">
        <v>68.319999999999993</v>
      </c>
      <c r="J203" s="54">
        <v>0</v>
      </c>
      <c r="K203" s="54">
        <v>961.76</v>
      </c>
      <c r="L203" s="55"/>
    </row>
    <row r="204" spans="1:12" x14ac:dyDescent="0.3">
      <c r="A204" s="24" t="s">
        <v>651</v>
      </c>
      <c r="B204" s="22" t="s">
        <v>341</v>
      </c>
      <c r="C204" s="23"/>
      <c r="D204" s="23"/>
      <c r="E204" s="23"/>
      <c r="F204" s="23"/>
      <c r="G204" s="25" t="s">
        <v>592</v>
      </c>
      <c r="H204" s="54">
        <v>25574.28</v>
      </c>
      <c r="I204" s="54">
        <v>2200</v>
      </c>
      <c r="J204" s="54">
        <v>0</v>
      </c>
      <c r="K204" s="54">
        <v>27774.28</v>
      </c>
      <c r="L204" s="55"/>
    </row>
    <row r="205" spans="1:12" x14ac:dyDescent="0.3">
      <c r="A205" s="24" t="s">
        <v>652</v>
      </c>
      <c r="B205" s="22" t="s">
        <v>341</v>
      </c>
      <c r="C205" s="23"/>
      <c r="D205" s="23"/>
      <c r="E205" s="23"/>
      <c r="F205" s="23"/>
      <c r="G205" s="25" t="s">
        <v>620</v>
      </c>
      <c r="H205" s="54">
        <v>5496.77</v>
      </c>
      <c r="I205" s="54">
        <v>0</v>
      </c>
      <c r="J205" s="54">
        <v>0</v>
      </c>
      <c r="K205" s="54">
        <v>5496.77</v>
      </c>
      <c r="L205" s="55"/>
    </row>
    <row r="206" spans="1:12" x14ac:dyDescent="0.3">
      <c r="A206" s="66" t="s">
        <v>341</v>
      </c>
      <c r="B206" s="67"/>
      <c r="C206" s="67"/>
      <c r="D206" s="67"/>
      <c r="E206" s="67"/>
      <c r="F206" s="67"/>
      <c r="G206" s="67"/>
      <c r="H206" s="53"/>
      <c r="I206" s="53"/>
      <c r="J206" s="53"/>
      <c r="K206" s="53"/>
      <c r="L206" s="53"/>
    </row>
    <row r="207" spans="1:12" x14ac:dyDescent="0.3">
      <c r="A207" s="18" t="s">
        <v>653</v>
      </c>
      <c r="B207" s="22" t="s">
        <v>341</v>
      </c>
      <c r="C207" s="23"/>
      <c r="D207" s="19" t="s">
        <v>654</v>
      </c>
      <c r="E207" s="20"/>
      <c r="F207" s="20"/>
      <c r="G207" s="20"/>
      <c r="H207" s="52">
        <v>2182412.9700000002</v>
      </c>
      <c r="I207" s="52">
        <v>435557.41</v>
      </c>
      <c r="J207" s="52">
        <v>0</v>
      </c>
      <c r="K207" s="52">
        <v>2617970.38</v>
      </c>
      <c r="L207" s="53">
        <f>I207-J207</f>
        <v>435557.41</v>
      </c>
    </row>
    <row r="208" spans="1:12" x14ac:dyDescent="0.3">
      <c r="A208" s="18" t="s">
        <v>655</v>
      </c>
      <c r="B208" s="22" t="s">
        <v>341</v>
      </c>
      <c r="C208" s="23"/>
      <c r="D208" s="23"/>
      <c r="E208" s="19" t="s">
        <v>654</v>
      </c>
      <c r="F208" s="20"/>
      <c r="G208" s="20"/>
      <c r="H208" s="52">
        <v>2182412.9700000002</v>
      </c>
      <c r="I208" s="52">
        <v>435557.41</v>
      </c>
      <c r="J208" s="52">
        <v>0</v>
      </c>
      <c r="K208" s="52">
        <v>2617970.38</v>
      </c>
      <c r="L208" s="53"/>
    </row>
    <row r="209" spans="1:12" x14ac:dyDescent="0.3">
      <c r="A209" s="18" t="s">
        <v>656</v>
      </c>
      <c r="B209" s="22" t="s">
        <v>341</v>
      </c>
      <c r="C209" s="23"/>
      <c r="D209" s="23"/>
      <c r="E209" s="23"/>
      <c r="F209" s="19" t="s">
        <v>654</v>
      </c>
      <c r="G209" s="20"/>
      <c r="H209" s="52">
        <v>2182412.9700000002</v>
      </c>
      <c r="I209" s="52">
        <v>435557.41</v>
      </c>
      <c r="J209" s="52">
        <v>0</v>
      </c>
      <c r="K209" s="52">
        <v>2617970.38</v>
      </c>
      <c r="L209" s="53"/>
    </row>
    <row r="210" spans="1:12" x14ac:dyDescent="0.3">
      <c r="A210" s="24" t="s">
        <v>657</v>
      </c>
      <c r="B210" s="22" t="s">
        <v>341</v>
      </c>
      <c r="C210" s="23"/>
      <c r="D210" s="23"/>
      <c r="E210" s="23"/>
      <c r="F210" s="23"/>
      <c r="G210" s="25" t="s">
        <v>658</v>
      </c>
      <c r="H210" s="54">
        <v>56152.24</v>
      </c>
      <c r="I210" s="54">
        <v>11651.59</v>
      </c>
      <c r="J210" s="54">
        <v>0</v>
      </c>
      <c r="K210" s="54">
        <v>67803.83</v>
      </c>
      <c r="L210" s="53">
        <f t="shared" ref="L210:L218" si="0">I210-J210</f>
        <v>11651.59</v>
      </c>
    </row>
    <row r="211" spans="1:12" x14ac:dyDescent="0.3">
      <c r="A211" s="24" t="s">
        <v>659</v>
      </c>
      <c r="B211" s="22" t="s">
        <v>341</v>
      </c>
      <c r="C211" s="23"/>
      <c r="D211" s="23"/>
      <c r="E211" s="23"/>
      <c r="F211" s="23"/>
      <c r="G211" s="25" t="s">
        <v>660</v>
      </c>
      <c r="H211" s="54">
        <v>30135</v>
      </c>
      <c r="I211" s="54">
        <v>3675</v>
      </c>
      <c r="J211" s="54">
        <v>0</v>
      </c>
      <c r="K211" s="54">
        <v>33810</v>
      </c>
      <c r="L211" s="53">
        <f t="shared" si="0"/>
        <v>3675</v>
      </c>
    </row>
    <row r="212" spans="1:12" x14ac:dyDescent="0.3">
      <c r="A212" s="24" t="s">
        <v>661</v>
      </c>
      <c r="B212" s="22" t="s">
        <v>341</v>
      </c>
      <c r="C212" s="23"/>
      <c r="D212" s="23"/>
      <c r="E212" s="23"/>
      <c r="F212" s="23"/>
      <c r="G212" s="25" t="s">
        <v>662</v>
      </c>
      <c r="H212" s="54">
        <v>13975.24</v>
      </c>
      <c r="I212" s="54">
        <v>35619.82</v>
      </c>
      <c r="J212" s="54">
        <v>0</v>
      </c>
      <c r="K212" s="54">
        <v>49595.06</v>
      </c>
      <c r="L212" s="53">
        <f t="shared" si="0"/>
        <v>35619.82</v>
      </c>
    </row>
    <row r="213" spans="1:12" x14ac:dyDescent="0.3">
      <c r="A213" s="24" t="s">
        <v>663</v>
      </c>
      <c r="B213" s="22" t="s">
        <v>341</v>
      </c>
      <c r="C213" s="23"/>
      <c r="D213" s="23"/>
      <c r="E213" s="23"/>
      <c r="F213" s="23"/>
      <c r="G213" s="25" t="s">
        <v>664</v>
      </c>
      <c r="H213" s="54">
        <v>19274.36</v>
      </c>
      <c r="I213" s="54">
        <v>6518.61</v>
      </c>
      <c r="J213" s="54">
        <v>0</v>
      </c>
      <c r="K213" s="54">
        <v>25792.97</v>
      </c>
      <c r="L213" s="53">
        <f t="shared" si="0"/>
        <v>6518.61</v>
      </c>
    </row>
    <row r="214" spans="1:12" x14ac:dyDescent="0.3">
      <c r="A214" s="24" t="s">
        <v>665</v>
      </c>
      <c r="B214" s="22" t="s">
        <v>341</v>
      </c>
      <c r="C214" s="23"/>
      <c r="D214" s="23"/>
      <c r="E214" s="23"/>
      <c r="F214" s="23"/>
      <c r="G214" s="25" t="s">
        <v>666</v>
      </c>
      <c r="H214" s="54">
        <v>680830.1</v>
      </c>
      <c r="I214" s="54">
        <v>144513.31</v>
      </c>
      <c r="J214" s="54">
        <v>0</v>
      </c>
      <c r="K214" s="54">
        <v>825343.41</v>
      </c>
      <c r="L214" s="53">
        <f t="shared" si="0"/>
        <v>144513.31</v>
      </c>
    </row>
    <row r="215" spans="1:12" x14ac:dyDescent="0.3">
      <c r="A215" s="24" t="s">
        <v>667</v>
      </c>
      <c r="B215" s="22" t="s">
        <v>341</v>
      </c>
      <c r="C215" s="23"/>
      <c r="D215" s="23"/>
      <c r="E215" s="23"/>
      <c r="F215" s="23"/>
      <c r="G215" s="25" t="s">
        <v>668</v>
      </c>
      <c r="H215" s="54">
        <v>34429.42</v>
      </c>
      <c r="I215" s="54">
        <v>20120.5</v>
      </c>
      <c r="J215" s="54">
        <v>0</v>
      </c>
      <c r="K215" s="54">
        <v>54549.919999999998</v>
      </c>
      <c r="L215" s="53">
        <f t="shared" si="0"/>
        <v>20120.5</v>
      </c>
    </row>
    <row r="216" spans="1:12" x14ac:dyDescent="0.3">
      <c r="A216" s="24" t="s">
        <v>669</v>
      </c>
      <c r="B216" s="22" t="s">
        <v>341</v>
      </c>
      <c r="C216" s="23"/>
      <c r="D216" s="23"/>
      <c r="E216" s="23"/>
      <c r="F216" s="23"/>
      <c r="G216" s="25" t="s">
        <v>670</v>
      </c>
      <c r="H216" s="54">
        <v>1214923.77</v>
      </c>
      <c r="I216" s="54">
        <v>195743.38</v>
      </c>
      <c r="J216" s="54">
        <v>0</v>
      </c>
      <c r="K216" s="54">
        <v>1410667.15</v>
      </c>
      <c r="L216" s="53">
        <f t="shared" si="0"/>
        <v>195743.38</v>
      </c>
    </row>
    <row r="217" spans="1:12" x14ac:dyDescent="0.3">
      <c r="A217" s="24" t="s">
        <v>671</v>
      </c>
      <c r="B217" s="22" t="s">
        <v>341</v>
      </c>
      <c r="C217" s="23"/>
      <c r="D217" s="23"/>
      <c r="E217" s="23"/>
      <c r="F217" s="23"/>
      <c r="G217" s="25" t="s">
        <v>672</v>
      </c>
      <c r="H217" s="54">
        <v>27550</v>
      </c>
      <c r="I217" s="54">
        <v>4126.5</v>
      </c>
      <c r="J217" s="54">
        <v>0</v>
      </c>
      <c r="K217" s="54">
        <v>31676.5</v>
      </c>
      <c r="L217" s="53">
        <f t="shared" si="0"/>
        <v>4126.5</v>
      </c>
    </row>
    <row r="218" spans="1:12" x14ac:dyDescent="0.3">
      <c r="A218" s="24" t="s">
        <v>673</v>
      </c>
      <c r="B218" s="22" t="s">
        <v>341</v>
      </c>
      <c r="C218" s="23"/>
      <c r="D218" s="23"/>
      <c r="E218" s="23"/>
      <c r="F218" s="23"/>
      <c r="G218" s="25" t="s">
        <v>674</v>
      </c>
      <c r="H218" s="54">
        <v>105142.84</v>
      </c>
      <c r="I218" s="54">
        <v>13588.7</v>
      </c>
      <c r="J218" s="54">
        <v>0</v>
      </c>
      <c r="K218" s="54">
        <v>118731.54</v>
      </c>
      <c r="L218" s="53">
        <f t="shared" si="0"/>
        <v>13588.7</v>
      </c>
    </row>
    <row r="219" spans="1:12" x14ac:dyDescent="0.3">
      <c r="A219" s="26" t="s">
        <v>341</v>
      </c>
      <c r="B219" s="22" t="s">
        <v>341</v>
      </c>
      <c r="C219" s="23"/>
      <c r="D219" s="23"/>
      <c r="E219" s="23"/>
      <c r="F219" s="23"/>
      <c r="G219" s="27" t="s">
        <v>341</v>
      </c>
      <c r="H219" s="53"/>
      <c r="I219" s="53"/>
      <c r="J219" s="53"/>
      <c r="K219" s="53"/>
      <c r="L219" s="53"/>
    </row>
    <row r="220" spans="1:12" x14ac:dyDescent="0.3">
      <c r="A220" s="18" t="s">
        <v>675</v>
      </c>
      <c r="B220" s="21" t="s">
        <v>341</v>
      </c>
      <c r="C220" s="19" t="s">
        <v>676</v>
      </c>
      <c r="D220" s="20"/>
      <c r="E220" s="20"/>
      <c r="F220" s="20"/>
      <c r="G220" s="20"/>
      <c r="H220" s="52">
        <v>811882.28</v>
      </c>
      <c r="I220" s="52">
        <v>96206.63</v>
      </c>
      <c r="J220" s="52">
        <v>0</v>
      </c>
      <c r="K220" s="52">
        <v>908088.91</v>
      </c>
      <c r="L220" s="53">
        <f>I220-J220</f>
        <v>96206.63</v>
      </c>
    </row>
    <row r="221" spans="1:12" x14ac:dyDescent="0.3">
      <c r="A221" s="18" t="s">
        <v>677</v>
      </c>
      <c r="B221" s="22" t="s">
        <v>341</v>
      </c>
      <c r="C221" s="23"/>
      <c r="D221" s="19" t="s">
        <v>676</v>
      </c>
      <c r="E221" s="20"/>
      <c r="F221" s="20"/>
      <c r="G221" s="20"/>
      <c r="H221" s="52">
        <v>811882.28</v>
      </c>
      <c r="I221" s="52">
        <v>96206.63</v>
      </c>
      <c r="J221" s="52">
        <v>0</v>
      </c>
      <c r="K221" s="52">
        <v>908088.91</v>
      </c>
      <c r="L221" s="53"/>
    </row>
    <row r="222" spans="1:12" x14ac:dyDescent="0.3">
      <c r="A222" s="18" t="s">
        <v>678</v>
      </c>
      <c r="B222" s="22" t="s">
        <v>341</v>
      </c>
      <c r="C222" s="23"/>
      <c r="D222" s="23"/>
      <c r="E222" s="19" t="s">
        <v>676</v>
      </c>
      <c r="F222" s="20"/>
      <c r="G222" s="20"/>
      <c r="H222" s="52">
        <v>811882.28</v>
      </c>
      <c r="I222" s="52">
        <v>96206.63</v>
      </c>
      <c r="J222" s="52">
        <v>0</v>
      </c>
      <c r="K222" s="52">
        <v>908088.91</v>
      </c>
      <c r="L222" s="53"/>
    </row>
    <row r="223" spans="1:12" x14ac:dyDescent="0.3">
      <c r="A223" s="18" t="s">
        <v>679</v>
      </c>
      <c r="B223" s="22" t="s">
        <v>341</v>
      </c>
      <c r="C223" s="23"/>
      <c r="D223" s="23"/>
      <c r="E223" s="23"/>
      <c r="F223" s="19" t="s">
        <v>680</v>
      </c>
      <c r="G223" s="20"/>
      <c r="H223" s="52">
        <v>95868.22</v>
      </c>
      <c r="I223" s="52">
        <v>9840.84</v>
      </c>
      <c r="J223" s="52">
        <v>0</v>
      </c>
      <c r="K223" s="52">
        <v>105709.06</v>
      </c>
      <c r="L223" s="53">
        <f>I223-J223</f>
        <v>9840.84</v>
      </c>
    </row>
    <row r="224" spans="1:12" x14ac:dyDescent="0.3">
      <c r="A224" s="24" t="s">
        <v>681</v>
      </c>
      <c r="B224" s="22" t="s">
        <v>341</v>
      </c>
      <c r="C224" s="23"/>
      <c r="D224" s="23"/>
      <c r="E224" s="23"/>
      <c r="F224" s="23"/>
      <c r="G224" s="25" t="s">
        <v>682</v>
      </c>
      <c r="H224" s="54">
        <v>95868.22</v>
      </c>
      <c r="I224" s="54">
        <v>9840.84</v>
      </c>
      <c r="J224" s="54">
        <v>0</v>
      </c>
      <c r="K224" s="54">
        <v>105709.06</v>
      </c>
      <c r="L224" s="55"/>
    </row>
    <row r="225" spans="1:12" x14ac:dyDescent="0.3">
      <c r="A225" s="26" t="s">
        <v>341</v>
      </c>
      <c r="B225" s="22" t="s">
        <v>341</v>
      </c>
      <c r="C225" s="23"/>
      <c r="D225" s="23"/>
      <c r="E225" s="23"/>
      <c r="F225" s="23"/>
      <c r="G225" s="27" t="s">
        <v>341</v>
      </c>
      <c r="H225" s="53"/>
      <c r="I225" s="53"/>
      <c r="J225" s="53"/>
      <c r="K225" s="53"/>
      <c r="L225" s="53"/>
    </row>
    <row r="226" spans="1:12" x14ac:dyDescent="0.3">
      <c r="A226" s="18" t="s">
        <v>683</v>
      </c>
      <c r="B226" s="22" t="s">
        <v>341</v>
      </c>
      <c r="C226" s="23"/>
      <c r="D226" s="23"/>
      <c r="E226" s="23"/>
      <c r="F226" s="19" t="s">
        <v>684</v>
      </c>
      <c r="G226" s="20"/>
      <c r="H226" s="52">
        <v>415422.55</v>
      </c>
      <c r="I226" s="52">
        <v>44747.040000000001</v>
      </c>
      <c r="J226" s="52">
        <v>0</v>
      </c>
      <c r="K226" s="52">
        <v>460169.59</v>
      </c>
      <c r="L226" s="53">
        <f>I226-J226</f>
        <v>44747.040000000001</v>
      </c>
    </row>
    <row r="227" spans="1:12" x14ac:dyDescent="0.3">
      <c r="A227" s="24" t="s">
        <v>685</v>
      </c>
      <c r="B227" s="22" t="s">
        <v>341</v>
      </c>
      <c r="C227" s="23"/>
      <c r="D227" s="23"/>
      <c r="E227" s="23"/>
      <c r="F227" s="23"/>
      <c r="G227" s="25" t="s">
        <v>686</v>
      </c>
      <c r="H227" s="54">
        <v>160692.59</v>
      </c>
      <c r="I227" s="54">
        <v>14207.55</v>
      </c>
      <c r="J227" s="54">
        <v>0</v>
      </c>
      <c r="K227" s="54">
        <v>174900.14</v>
      </c>
      <c r="L227" s="53">
        <f t="shared" ref="L227:L230" si="1">I227-J227</f>
        <v>14207.55</v>
      </c>
    </row>
    <row r="228" spans="1:12" x14ac:dyDescent="0.3">
      <c r="A228" s="24" t="s">
        <v>687</v>
      </c>
      <c r="B228" s="22" t="s">
        <v>341</v>
      </c>
      <c r="C228" s="23"/>
      <c r="D228" s="23"/>
      <c r="E228" s="23"/>
      <c r="F228" s="23"/>
      <c r="G228" s="25" t="s">
        <v>688</v>
      </c>
      <c r="H228" s="54">
        <v>157360.56</v>
      </c>
      <c r="I228" s="54">
        <v>19750.439999999999</v>
      </c>
      <c r="J228" s="54">
        <v>0</v>
      </c>
      <c r="K228" s="54">
        <v>177111</v>
      </c>
      <c r="L228" s="53">
        <f t="shared" si="1"/>
        <v>19750.439999999999</v>
      </c>
    </row>
    <row r="229" spans="1:12" x14ac:dyDescent="0.3">
      <c r="A229" s="24" t="s">
        <v>689</v>
      </c>
      <c r="B229" s="22" t="s">
        <v>341</v>
      </c>
      <c r="C229" s="23"/>
      <c r="D229" s="23"/>
      <c r="E229" s="23"/>
      <c r="F229" s="23"/>
      <c r="G229" s="25" t="s">
        <v>690</v>
      </c>
      <c r="H229" s="54">
        <v>45943.86</v>
      </c>
      <c r="I229" s="54">
        <v>4515.84</v>
      </c>
      <c r="J229" s="54">
        <v>0</v>
      </c>
      <c r="K229" s="54">
        <v>50459.7</v>
      </c>
      <c r="L229" s="53">
        <f t="shared" si="1"/>
        <v>4515.84</v>
      </c>
    </row>
    <row r="230" spans="1:12" x14ac:dyDescent="0.3">
      <c r="A230" s="24" t="s">
        <v>691</v>
      </c>
      <c r="B230" s="22" t="s">
        <v>341</v>
      </c>
      <c r="C230" s="23"/>
      <c r="D230" s="23"/>
      <c r="E230" s="23"/>
      <c r="F230" s="23"/>
      <c r="G230" s="25" t="s">
        <v>692</v>
      </c>
      <c r="H230" s="54">
        <v>51425.54</v>
      </c>
      <c r="I230" s="54">
        <v>6273.21</v>
      </c>
      <c r="J230" s="54">
        <v>0</v>
      </c>
      <c r="K230" s="54">
        <v>57698.75</v>
      </c>
      <c r="L230" s="53">
        <f t="shared" si="1"/>
        <v>6273.21</v>
      </c>
    </row>
    <row r="231" spans="1:12" x14ac:dyDescent="0.3">
      <c r="A231" s="26" t="s">
        <v>341</v>
      </c>
      <c r="B231" s="22" t="s">
        <v>341</v>
      </c>
      <c r="C231" s="23"/>
      <c r="D231" s="23"/>
      <c r="E231" s="23"/>
      <c r="F231" s="23"/>
      <c r="G231" s="27" t="s">
        <v>341</v>
      </c>
      <c r="H231" s="53"/>
      <c r="I231" s="53"/>
      <c r="J231" s="53"/>
      <c r="K231" s="53"/>
      <c r="L231" s="53"/>
    </row>
    <row r="232" spans="1:12" x14ac:dyDescent="0.3">
      <c r="A232" s="18" t="s">
        <v>693</v>
      </c>
      <c r="B232" s="22" t="s">
        <v>341</v>
      </c>
      <c r="C232" s="23"/>
      <c r="D232" s="23"/>
      <c r="E232" s="23"/>
      <c r="F232" s="19" t="s">
        <v>694</v>
      </c>
      <c r="G232" s="20"/>
      <c r="H232" s="52">
        <v>9981.2000000000007</v>
      </c>
      <c r="I232" s="52">
        <v>3984</v>
      </c>
      <c r="J232" s="52">
        <v>0</v>
      </c>
      <c r="K232" s="52">
        <v>13965.2</v>
      </c>
      <c r="L232" s="53">
        <f>I232-J232</f>
        <v>3984</v>
      </c>
    </row>
    <row r="233" spans="1:12" x14ac:dyDescent="0.3">
      <c r="A233" s="24" t="s">
        <v>695</v>
      </c>
      <c r="B233" s="22" t="s">
        <v>341</v>
      </c>
      <c r="C233" s="23"/>
      <c r="D233" s="23"/>
      <c r="E233" s="23"/>
      <c r="F233" s="23"/>
      <c r="G233" s="25" t="s">
        <v>696</v>
      </c>
      <c r="H233" s="54">
        <v>1266.2</v>
      </c>
      <c r="I233" s="54">
        <v>0</v>
      </c>
      <c r="J233" s="54">
        <v>0</v>
      </c>
      <c r="K233" s="54">
        <v>1266.2</v>
      </c>
      <c r="L233" s="55"/>
    </row>
    <row r="234" spans="1:12" x14ac:dyDescent="0.3">
      <c r="A234" s="24" t="s">
        <v>697</v>
      </c>
      <c r="B234" s="22" t="s">
        <v>341</v>
      </c>
      <c r="C234" s="23"/>
      <c r="D234" s="23"/>
      <c r="E234" s="23"/>
      <c r="F234" s="23"/>
      <c r="G234" s="25" t="s">
        <v>698</v>
      </c>
      <c r="H234" s="54">
        <v>8715</v>
      </c>
      <c r="I234" s="54">
        <v>3984</v>
      </c>
      <c r="J234" s="54">
        <v>0</v>
      </c>
      <c r="K234" s="54">
        <v>12699</v>
      </c>
      <c r="L234" s="55"/>
    </row>
    <row r="235" spans="1:12" x14ac:dyDescent="0.3">
      <c r="A235" s="26" t="s">
        <v>341</v>
      </c>
      <c r="B235" s="22" t="s">
        <v>341</v>
      </c>
      <c r="C235" s="23"/>
      <c r="D235" s="23"/>
      <c r="E235" s="23"/>
      <c r="F235" s="23"/>
      <c r="G235" s="27" t="s">
        <v>341</v>
      </c>
      <c r="H235" s="53"/>
      <c r="I235" s="53"/>
      <c r="J235" s="53"/>
      <c r="K235" s="53"/>
      <c r="L235" s="53"/>
    </row>
    <row r="236" spans="1:12" x14ac:dyDescent="0.3">
      <c r="A236" s="18" t="s">
        <v>699</v>
      </c>
      <c r="B236" s="22" t="s">
        <v>341</v>
      </c>
      <c r="C236" s="23"/>
      <c r="D236" s="23"/>
      <c r="E236" s="23"/>
      <c r="F236" s="19" t="s">
        <v>700</v>
      </c>
      <c r="G236" s="20"/>
      <c r="H236" s="52">
        <v>120702.42</v>
      </c>
      <c r="I236" s="52">
        <v>16131.12</v>
      </c>
      <c r="J236" s="52">
        <v>0</v>
      </c>
      <c r="K236" s="52">
        <v>136833.54</v>
      </c>
      <c r="L236" s="53">
        <f>I236-J236</f>
        <v>16131.12</v>
      </c>
    </row>
    <row r="237" spans="1:12" x14ac:dyDescent="0.3">
      <c r="A237" s="24" t="s">
        <v>701</v>
      </c>
      <c r="B237" s="22" t="s">
        <v>341</v>
      </c>
      <c r="C237" s="23"/>
      <c r="D237" s="23"/>
      <c r="E237" s="23"/>
      <c r="F237" s="23"/>
      <c r="G237" s="25" t="s">
        <v>702</v>
      </c>
      <c r="H237" s="54">
        <v>89522.37</v>
      </c>
      <c r="I237" s="54">
        <v>7620.23</v>
      </c>
      <c r="J237" s="54">
        <v>0</v>
      </c>
      <c r="K237" s="54">
        <v>97142.6</v>
      </c>
      <c r="L237" s="55"/>
    </row>
    <row r="238" spans="1:12" x14ac:dyDescent="0.3">
      <c r="A238" s="24" t="s">
        <v>703</v>
      </c>
      <c r="B238" s="22" t="s">
        <v>341</v>
      </c>
      <c r="C238" s="23"/>
      <c r="D238" s="23"/>
      <c r="E238" s="23"/>
      <c r="F238" s="23"/>
      <c r="G238" s="25" t="s">
        <v>704</v>
      </c>
      <c r="H238" s="54">
        <v>4804.38</v>
      </c>
      <c r="I238" s="54">
        <v>2463.69</v>
      </c>
      <c r="J238" s="54">
        <v>0</v>
      </c>
      <c r="K238" s="54">
        <v>7268.07</v>
      </c>
      <c r="L238" s="55"/>
    </row>
    <row r="239" spans="1:12" x14ac:dyDescent="0.3">
      <c r="A239" s="24" t="s">
        <v>705</v>
      </c>
      <c r="B239" s="22" t="s">
        <v>341</v>
      </c>
      <c r="C239" s="23"/>
      <c r="D239" s="23"/>
      <c r="E239" s="23"/>
      <c r="F239" s="23"/>
      <c r="G239" s="25" t="s">
        <v>706</v>
      </c>
      <c r="H239" s="54">
        <v>16268.79</v>
      </c>
      <c r="I239" s="54">
        <v>0</v>
      </c>
      <c r="J239" s="54">
        <v>0</v>
      </c>
      <c r="K239" s="54">
        <v>16268.79</v>
      </c>
      <c r="L239" s="55"/>
    </row>
    <row r="240" spans="1:12" x14ac:dyDescent="0.3">
      <c r="A240" s="24" t="s">
        <v>707</v>
      </c>
      <c r="B240" s="22" t="s">
        <v>341</v>
      </c>
      <c r="C240" s="23"/>
      <c r="D240" s="23"/>
      <c r="E240" s="23"/>
      <c r="F240" s="23"/>
      <c r="G240" s="25" t="s">
        <v>708</v>
      </c>
      <c r="H240" s="54">
        <v>160</v>
      </c>
      <c r="I240" s="54">
        <v>0</v>
      </c>
      <c r="J240" s="54">
        <v>0</v>
      </c>
      <c r="K240" s="54">
        <v>160</v>
      </c>
      <c r="L240" s="55"/>
    </row>
    <row r="241" spans="1:12" x14ac:dyDescent="0.3">
      <c r="A241" s="24" t="s">
        <v>709</v>
      </c>
      <c r="B241" s="22" t="s">
        <v>341</v>
      </c>
      <c r="C241" s="23"/>
      <c r="D241" s="23"/>
      <c r="E241" s="23"/>
      <c r="F241" s="23"/>
      <c r="G241" s="25" t="s">
        <v>710</v>
      </c>
      <c r="H241" s="54">
        <v>3891.9</v>
      </c>
      <c r="I241" s="54">
        <v>6047.2</v>
      </c>
      <c r="J241" s="54">
        <v>0</v>
      </c>
      <c r="K241" s="54">
        <v>9939.1</v>
      </c>
      <c r="L241" s="55"/>
    </row>
    <row r="242" spans="1:12" x14ac:dyDescent="0.3">
      <c r="A242" s="24" t="s">
        <v>711</v>
      </c>
      <c r="B242" s="22" t="s">
        <v>341</v>
      </c>
      <c r="C242" s="23"/>
      <c r="D242" s="23"/>
      <c r="E242" s="23"/>
      <c r="F242" s="23"/>
      <c r="G242" s="25" t="s">
        <v>672</v>
      </c>
      <c r="H242" s="54">
        <v>6054.98</v>
      </c>
      <c r="I242" s="54">
        <v>0</v>
      </c>
      <c r="J242" s="54">
        <v>0</v>
      </c>
      <c r="K242" s="54">
        <v>6054.98</v>
      </c>
      <c r="L242" s="55"/>
    </row>
    <row r="243" spans="1:12" x14ac:dyDescent="0.3">
      <c r="A243" s="26" t="s">
        <v>341</v>
      </c>
      <c r="B243" s="22" t="s">
        <v>341</v>
      </c>
      <c r="C243" s="23"/>
      <c r="D243" s="23"/>
      <c r="E243" s="23"/>
      <c r="F243" s="23"/>
      <c r="G243" s="27" t="s">
        <v>341</v>
      </c>
      <c r="H243" s="53"/>
      <c r="I243" s="53"/>
      <c r="J243" s="53"/>
      <c r="K243" s="53"/>
      <c r="L243" s="53"/>
    </row>
    <row r="244" spans="1:12" x14ac:dyDescent="0.3">
      <c r="A244" s="18" t="s">
        <v>712</v>
      </c>
      <c r="B244" s="22" t="s">
        <v>341</v>
      </c>
      <c r="C244" s="23"/>
      <c r="D244" s="23"/>
      <c r="E244" s="23"/>
      <c r="F244" s="19" t="s">
        <v>713</v>
      </c>
      <c r="G244" s="20"/>
      <c r="H244" s="52">
        <v>68781.570000000007</v>
      </c>
      <c r="I244" s="52">
        <v>5619.52</v>
      </c>
      <c r="J244" s="52">
        <v>0</v>
      </c>
      <c r="K244" s="52">
        <v>74401.09</v>
      </c>
      <c r="L244" s="53">
        <f>I244-J244</f>
        <v>5619.52</v>
      </c>
    </row>
    <row r="245" spans="1:12" x14ac:dyDescent="0.3">
      <c r="A245" s="24" t="s">
        <v>714</v>
      </c>
      <c r="B245" s="22" t="s">
        <v>341</v>
      </c>
      <c r="C245" s="23"/>
      <c r="D245" s="23"/>
      <c r="E245" s="23"/>
      <c r="F245" s="23"/>
      <c r="G245" s="25" t="s">
        <v>531</v>
      </c>
      <c r="H245" s="54">
        <v>9354.01</v>
      </c>
      <c r="I245" s="54">
        <v>692.83</v>
      </c>
      <c r="J245" s="54">
        <v>0</v>
      </c>
      <c r="K245" s="54">
        <v>10046.84</v>
      </c>
      <c r="L245" s="55"/>
    </row>
    <row r="246" spans="1:12" x14ac:dyDescent="0.3">
      <c r="A246" s="24" t="s">
        <v>715</v>
      </c>
      <c r="B246" s="22" t="s">
        <v>341</v>
      </c>
      <c r="C246" s="23"/>
      <c r="D246" s="23"/>
      <c r="E246" s="23"/>
      <c r="F246" s="23"/>
      <c r="G246" s="25" t="s">
        <v>716</v>
      </c>
      <c r="H246" s="54">
        <v>13631.09</v>
      </c>
      <c r="I246" s="54">
        <v>1457.4</v>
      </c>
      <c r="J246" s="54">
        <v>0</v>
      </c>
      <c r="K246" s="54">
        <v>15088.49</v>
      </c>
      <c r="L246" s="55"/>
    </row>
    <row r="247" spans="1:12" x14ac:dyDescent="0.3">
      <c r="A247" s="24" t="s">
        <v>717</v>
      </c>
      <c r="B247" s="22" t="s">
        <v>341</v>
      </c>
      <c r="C247" s="23"/>
      <c r="D247" s="23"/>
      <c r="E247" s="23"/>
      <c r="F247" s="23"/>
      <c r="G247" s="25" t="s">
        <v>718</v>
      </c>
      <c r="H247" s="54">
        <v>45684.47</v>
      </c>
      <c r="I247" s="54">
        <v>3465.29</v>
      </c>
      <c r="J247" s="54">
        <v>0</v>
      </c>
      <c r="K247" s="54">
        <v>49149.760000000002</v>
      </c>
      <c r="L247" s="55"/>
    </row>
    <row r="248" spans="1:12" x14ac:dyDescent="0.3">
      <c r="A248" s="24" t="s">
        <v>719</v>
      </c>
      <c r="B248" s="22" t="s">
        <v>341</v>
      </c>
      <c r="C248" s="23"/>
      <c r="D248" s="23"/>
      <c r="E248" s="23"/>
      <c r="F248" s="23"/>
      <c r="G248" s="25" t="s">
        <v>720</v>
      </c>
      <c r="H248" s="54">
        <v>112</v>
      </c>
      <c r="I248" s="54">
        <v>4</v>
      </c>
      <c r="J248" s="54">
        <v>0</v>
      </c>
      <c r="K248" s="54">
        <v>116</v>
      </c>
      <c r="L248" s="55"/>
    </row>
    <row r="249" spans="1:12" x14ac:dyDescent="0.3">
      <c r="A249" s="26" t="s">
        <v>341</v>
      </c>
      <c r="B249" s="22" t="s">
        <v>341</v>
      </c>
      <c r="C249" s="23"/>
      <c r="D249" s="23"/>
      <c r="E249" s="23"/>
      <c r="F249" s="23"/>
      <c r="G249" s="27" t="s">
        <v>341</v>
      </c>
      <c r="H249" s="53"/>
      <c r="I249" s="53"/>
      <c r="J249" s="53"/>
      <c r="K249" s="53"/>
      <c r="L249" s="53"/>
    </row>
    <row r="250" spans="1:12" x14ac:dyDescent="0.3">
      <c r="A250" s="18" t="s">
        <v>721</v>
      </c>
      <c r="B250" s="22" t="s">
        <v>341</v>
      </c>
      <c r="C250" s="23"/>
      <c r="D250" s="23"/>
      <c r="E250" s="23"/>
      <c r="F250" s="19" t="s">
        <v>722</v>
      </c>
      <c r="G250" s="20"/>
      <c r="H250" s="52">
        <v>85740.72</v>
      </c>
      <c r="I250" s="52">
        <v>10775.83</v>
      </c>
      <c r="J250" s="52">
        <v>0</v>
      </c>
      <c r="K250" s="52">
        <v>96516.55</v>
      </c>
      <c r="L250" s="53">
        <f>I250-J250</f>
        <v>10775.83</v>
      </c>
    </row>
    <row r="251" spans="1:12" x14ac:dyDescent="0.3">
      <c r="A251" s="24" t="s">
        <v>723</v>
      </c>
      <c r="B251" s="22" t="s">
        <v>341</v>
      </c>
      <c r="C251" s="23"/>
      <c r="D251" s="23"/>
      <c r="E251" s="23"/>
      <c r="F251" s="23"/>
      <c r="G251" s="25" t="s">
        <v>724</v>
      </c>
      <c r="H251" s="54">
        <v>59.67</v>
      </c>
      <c r="I251" s="54">
        <v>0</v>
      </c>
      <c r="J251" s="54">
        <v>0</v>
      </c>
      <c r="K251" s="54">
        <v>59.67</v>
      </c>
      <c r="L251" s="55"/>
    </row>
    <row r="252" spans="1:12" x14ac:dyDescent="0.3">
      <c r="A252" s="24" t="s">
        <v>725</v>
      </c>
      <c r="B252" s="22" t="s">
        <v>341</v>
      </c>
      <c r="C252" s="23"/>
      <c r="D252" s="23"/>
      <c r="E252" s="23"/>
      <c r="F252" s="23"/>
      <c r="G252" s="25" t="s">
        <v>726</v>
      </c>
      <c r="H252" s="54">
        <v>1580.97</v>
      </c>
      <c r="I252" s="54">
        <v>1013.41</v>
      </c>
      <c r="J252" s="54">
        <v>0</v>
      </c>
      <c r="K252" s="54">
        <v>2594.38</v>
      </c>
      <c r="L252" s="55"/>
    </row>
    <row r="253" spans="1:12" x14ac:dyDescent="0.3">
      <c r="A253" s="24" t="s">
        <v>727</v>
      </c>
      <c r="B253" s="22" t="s">
        <v>341</v>
      </c>
      <c r="C253" s="23"/>
      <c r="D253" s="23"/>
      <c r="E253" s="23"/>
      <c r="F253" s="23"/>
      <c r="G253" s="25" t="s">
        <v>728</v>
      </c>
      <c r="H253" s="54">
        <v>133</v>
      </c>
      <c r="I253" s="54">
        <v>14</v>
      </c>
      <c r="J253" s="54">
        <v>0</v>
      </c>
      <c r="K253" s="54">
        <v>147</v>
      </c>
      <c r="L253" s="55"/>
    </row>
    <row r="254" spans="1:12" x14ac:dyDescent="0.3">
      <c r="A254" s="24" t="s">
        <v>731</v>
      </c>
      <c r="B254" s="22" t="s">
        <v>341</v>
      </c>
      <c r="C254" s="23"/>
      <c r="D254" s="23"/>
      <c r="E254" s="23"/>
      <c r="F254" s="23"/>
      <c r="G254" s="25" t="s">
        <v>732</v>
      </c>
      <c r="H254" s="54">
        <v>36</v>
      </c>
      <c r="I254" s="54">
        <v>0</v>
      </c>
      <c r="J254" s="54">
        <v>0</v>
      </c>
      <c r="K254" s="54">
        <v>36</v>
      </c>
      <c r="L254" s="55"/>
    </row>
    <row r="255" spans="1:12" x14ac:dyDescent="0.3">
      <c r="A255" s="24" t="s">
        <v>733</v>
      </c>
      <c r="B255" s="22" t="s">
        <v>341</v>
      </c>
      <c r="C255" s="23"/>
      <c r="D255" s="23"/>
      <c r="E255" s="23"/>
      <c r="F255" s="23"/>
      <c r="G255" s="25" t="s">
        <v>734</v>
      </c>
      <c r="H255" s="54">
        <v>47808</v>
      </c>
      <c r="I255" s="54">
        <v>5976</v>
      </c>
      <c r="J255" s="54">
        <v>0</v>
      </c>
      <c r="K255" s="54">
        <v>53784</v>
      </c>
      <c r="L255" s="55"/>
    </row>
    <row r="256" spans="1:12" x14ac:dyDescent="0.3">
      <c r="A256" s="24" t="s">
        <v>735</v>
      </c>
      <c r="B256" s="22" t="s">
        <v>341</v>
      </c>
      <c r="C256" s="23"/>
      <c r="D256" s="23"/>
      <c r="E256" s="23"/>
      <c r="F256" s="23"/>
      <c r="G256" s="25" t="s">
        <v>736</v>
      </c>
      <c r="H256" s="54">
        <v>676.47</v>
      </c>
      <c r="I256" s="54">
        <v>443</v>
      </c>
      <c r="J256" s="54">
        <v>0</v>
      </c>
      <c r="K256" s="54">
        <v>1119.47</v>
      </c>
      <c r="L256" s="55"/>
    </row>
    <row r="257" spans="1:12" x14ac:dyDescent="0.3">
      <c r="A257" s="24" t="s">
        <v>739</v>
      </c>
      <c r="B257" s="22" t="s">
        <v>341</v>
      </c>
      <c r="C257" s="23"/>
      <c r="D257" s="23"/>
      <c r="E257" s="23"/>
      <c r="F257" s="23"/>
      <c r="G257" s="25" t="s">
        <v>740</v>
      </c>
      <c r="H257" s="54">
        <v>17252.939999999999</v>
      </c>
      <c r="I257" s="54">
        <v>306</v>
      </c>
      <c r="J257" s="54">
        <v>0</v>
      </c>
      <c r="K257" s="54">
        <v>17558.939999999999</v>
      </c>
      <c r="L257" s="55"/>
    </row>
    <row r="258" spans="1:12" x14ac:dyDescent="0.3">
      <c r="A258" s="24" t="s">
        <v>741</v>
      </c>
      <c r="B258" s="22" t="s">
        <v>341</v>
      </c>
      <c r="C258" s="23"/>
      <c r="D258" s="23"/>
      <c r="E258" s="23"/>
      <c r="F258" s="23"/>
      <c r="G258" s="25" t="s">
        <v>742</v>
      </c>
      <c r="H258" s="54">
        <v>102</v>
      </c>
      <c r="I258" s="54">
        <v>0</v>
      </c>
      <c r="J258" s="54">
        <v>0</v>
      </c>
      <c r="K258" s="54">
        <v>102</v>
      </c>
      <c r="L258" s="55"/>
    </row>
    <row r="259" spans="1:12" x14ac:dyDescent="0.3">
      <c r="A259" s="24" t="s">
        <v>743</v>
      </c>
      <c r="B259" s="22" t="s">
        <v>341</v>
      </c>
      <c r="C259" s="23"/>
      <c r="D259" s="23"/>
      <c r="E259" s="23"/>
      <c r="F259" s="23"/>
      <c r="G259" s="25" t="s">
        <v>744</v>
      </c>
      <c r="H259" s="54">
        <v>0</v>
      </c>
      <c r="I259" s="54">
        <v>2200</v>
      </c>
      <c r="J259" s="54">
        <v>0</v>
      </c>
      <c r="K259" s="54">
        <v>2200</v>
      </c>
      <c r="L259" s="55"/>
    </row>
    <row r="260" spans="1:12" x14ac:dyDescent="0.3">
      <c r="A260" s="24" t="s">
        <v>745</v>
      </c>
      <c r="B260" s="22" t="s">
        <v>341</v>
      </c>
      <c r="C260" s="23"/>
      <c r="D260" s="23"/>
      <c r="E260" s="23"/>
      <c r="F260" s="23"/>
      <c r="G260" s="25" t="s">
        <v>746</v>
      </c>
      <c r="H260" s="54">
        <v>3910</v>
      </c>
      <c r="I260" s="54">
        <v>655.7</v>
      </c>
      <c r="J260" s="54">
        <v>0</v>
      </c>
      <c r="K260" s="54">
        <v>4565.7</v>
      </c>
      <c r="L260" s="55"/>
    </row>
    <row r="261" spans="1:12" x14ac:dyDescent="0.3">
      <c r="A261" s="24" t="s">
        <v>747</v>
      </c>
      <c r="B261" s="22" t="s">
        <v>341</v>
      </c>
      <c r="C261" s="23"/>
      <c r="D261" s="23"/>
      <c r="E261" s="23"/>
      <c r="F261" s="23"/>
      <c r="G261" s="25" t="s">
        <v>748</v>
      </c>
      <c r="H261" s="54">
        <v>12447.97</v>
      </c>
      <c r="I261" s="54">
        <v>167.72</v>
      </c>
      <c r="J261" s="54">
        <v>0</v>
      </c>
      <c r="K261" s="54">
        <v>12615.69</v>
      </c>
      <c r="L261" s="55"/>
    </row>
    <row r="262" spans="1:12" x14ac:dyDescent="0.3">
      <c r="A262" s="24" t="s">
        <v>749</v>
      </c>
      <c r="B262" s="22" t="s">
        <v>341</v>
      </c>
      <c r="C262" s="23"/>
      <c r="D262" s="23"/>
      <c r="E262" s="23"/>
      <c r="F262" s="23"/>
      <c r="G262" s="25" t="s">
        <v>750</v>
      </c>
      <c r="H262" s="54">
        <v>1733.7</v>
      </c>
      <c r="I262" s="54">
        <v>0</v>
      </c>
      <c r="J262" s="54">
        <v>0</v>
      </c>
      <c r="K262" s="54">
        <v>1733.7</v>
      </c>
      <c r="L262" s="55"/>
    </row>
    <row r="263" spans="1:12" x14ac:dyDescent="0.3">
      <c r="A263" s="26" t="s">
        <v>341</v>
      </c>
      <c r="B263" s="22" t="s">
        <v>341</v>
      </c>
      <c r="C263" s="23"/>
      <c r="D263" s="23"/>
      <c r="E263" s="23"/>
      <c r="F263" s="23"/>
      <c r="G263" s="27" t="s">
        <v>341</v>
      </c>
      <c r="H263" s="53"/>
      <c r="I263" s="53"/>
      <c r="J263" s="53"/>
      <c r="K263" s="53"/>
      <c r="L263" s="53"/>
    </row>
    <row r="264" spans="1:12" x14ac:dyDescent="0.3">
      <c r="A264" s="18" t="s">
        <v>751</v>
      </c>
      <c r="B264" s="22" t="s">
        <v>341</v>
      </c>
      <c r="C264" s="23"/>
      <c r="D264" s="23"/>
      <c r="E264" s="23"/>
      <c r="F264" s="19" t="s">
        <v>752</v>
      </c>
      <c r="G264" s="20"/>
      <c r="H264" s="52">
        <v>15385.6</v>
      </c>
      <c r="I264" s="52">
        <v>5108.28</v>
      </c>
      <c r="J264" s="52">
        <v>0</v>
      </c>
      <c r="K264" s="52">
        <v>20493.88</v>
      </c>
      <c r="L264" s="53">
        <f>I264-J264</f>
        <v>5108.28</v>
      </c>
    </row>
    <row r="265" spans="1:12" x14ac:dyDescent="0.3">
      <c r="A265" s="24" t="s">
        <v>753</v>
      </c>
      <c r="B265" s="22" t="s">
        <v>341</v>
      </c>
      <c r="C265" s="23"/>
      <c r="D265" s="23"/>
      <c r="E265" s="23"/>
      <c r="F265" s="23"/>
      <c r="G265" s="25" t="s">
        <v>754</v>
      </c>
      <c r="H265" s="54">
        <v>0</v>
      </c>
      <c r="I265" s="54">
        <v>1422.88</v>
      </c>
      <c r="J265" s="54">
        <v>0</v>
      </c>
      <c r="K265" s="54">
        <v>1422.88</v>
      </c>
      <c r="L265" s="55"/>
    </row>
    <row r="266" spans="1:12" x14ac:dyDescent="0.3">
      <c r="A266" s="24" t="s">
        <v>755</v>
      </c>
      <c r="B266" s="22" t="s">
        <v>341</v>
      </c>
      <c r="C266" s="23"/>
      <c r="D266" s="23"/>
      <c r="E266" s="23"/>
      <c r="F266" s="23"/>
      <c r="G266" s="25" t="s">
        <v>756</v>
      </c>
      <c r="H266" s="54">
        <v>13122</v>
      </c>
      <c r="I266" s="54">
        <v>0</v>
      </c>
      <c r="J266" s="54">
        <v>0</v>
      </c>
      <c r="K266" s="54">
        <v>13122</v>
      </c>
      <c r="L266" s="55"/>
    </row>
    <row r="267" spans="1:12" x14ac:dyDescent="0.3">
      <c r="A267" s="24" t="s">
        <v>757</v>
      </c>
      <c r="B267" s="22" t="s">
        <v>341</v>
      </c>
      <c r="C267" s="23"/>
      <c r="D267" s="23"/>
      <c r="E267" s="23"/>
      <c r="F267" s="23"/>
      <c r="G267" s="25" t="s">
        <v>758</v>
      </c>
      <c r="H267" s="54">
        <v>2263.6</v>
      </c>
      <c r="I267" s="54">
        <v>0</v>
      </c>
      <c r="J267" s="54">
        <v>0</v>
      </c>
      <c r="K267" s="54">
        <v>2263.6</v>
      </c>
      <c r="L267" s="55"/>
    </row>
    <row r="268" spans="1:12" x14ac:dyDescent="0.3">
      <c r="A268" s="24" t="s">
        <v>759</v>
      </c>
      <c r="B268" s="22" t="s">
        <v>341</v>
      </c>
      <c r="C268" s="23"/>
      <c r="D268" s="23"/>
      <c r="E268" s="23"/>
      <c r="F268" s="23"/>
      <c r="G268" s="25" t="s">
        <v>760</v>
      </c>
      <c r="H268" s="54">
        <v>0</v>
      </c>
      <c r="I268" s="54">
        <v>3685.4</v>
      </c>
      <c r="J268" s="54">
        <v>0</v>
      </c>
      <c r="K268" s="54">
        <v>3685.4</v>
      </c>
      <c r="L268" s="55"/>
    </row>
    <row r="269" spans="1:12" x14ac:dyDescent="0.3">
      <c r="A269" s="26" t="s">
        <v>341</v>
      </c>
      <c r="B269" s="22" t="s">
        <v>341</v>
      </c>
      <c r="C269" s="23"/>
      <c r="D269" s="23"/>
      <c r="E269" s="23"/>
      <c r="F269" s="23"/>
      <c r="G269" s="27" t="s">
        <v>341</v>
      </c>
      <c r="H269" s="53"/>
      <c r="I269" s="53"/>
      <c r="J269" s="53"/>
      <c r="K269" s="53"/>
      <c r="L269" s="53"/>
    </row>
    <row r="270" spans="1:12" x14ac:dyDescent="0.3">
      <c r="A270" s="18" t="s">
        <v>761</v>
      </c>
      <c r="B270" s="21" t="s">
        <v>341</v>
      </c>
      <c r="C270" s="19" t="s">
        <v>762</v>
      </c>
      <c r="D270" s="20"/>
      <c r="E270" s="20"/>
      <c r="F270" s="20"/>
      <c r="G270" s="20"/>
      <c r="H270" s="52">
        <v>239529.81</v>
      </c>
      <c r="I270" s="52">
        <v>122282.88</v>
      </c>
      <c r="J270" s="52">
        <v>0</v>
      </c>
      <c r="K270" s="52">
        <v>361812.69</v>
      </c>
      <c r="L270" s="53">
        <f>I270-J270</f>
        <v>122282.88</v>
      </c>
    </row>
    <row r="271" spans="1:12" x14ac:dyDescent="0.3">
      <c r="A271" s="18" t="s">
        <v>763</v>
      </c>
      <c r="B271" s="22" t="s">
        <v>341</v>
      </c>
      <c r="C271" s="23"/>
      <c r="D271" s="19" t="s">
        <v>762</v>
      </c>
      <c r="E271" s="20"/>
      <c r="F271" s="20"/>
      <c r="G271" s="20"/>
      <c r="H271" s="52">
        <v>239529.81</v>
      </c>
      <c r="I271" s="52">
        <v>122282.88</v>
      </c>
      <c r="J271" s="52">
        <v>0</v>
      </c>
      <c r="K271" s="52">
        <v>361812.69</v>
      </c>
      <c r="L271" s="53"/>
    </row>
    <row r="272" spans="1:12" x14ac:dyDescent="0.3">
      <c r="A272" s="18" t="s">
        <v>764</v>
      </c>
      <c r="B272" s="22" t="s">
        <v>341</v>
      </c>
      <c r="C272" s="23"/>
      <c r="D272" s="23"/>
      <c r="E272" s="19" t="s">
        <v>762</v>
      </c>
      <c r="F272" s="20"/>
      <c r="G272" s="20"/>
      <c r="H272" s="52">
        <v>239529.81</v>
      </c>
      <c r="I272" s="52">
        <v>122282.88</v>
      </c>
      <c r="J272" s="52">
        <v>0</v>
      </c>
      <c r="K272" s="52">
        <v>361812.69</v>
      </c>
      <c r="L272" s="53"/>
    </row>
    <row r="273" spans="1:12" x14ac:dyDescent="0.3">
      <c r="A273" s="18" t="s">
        <v>765</v>
      </c>
      <c r="B273" s="22" t="s">
        <v>341</v>
      </c>
      <c r="C273" s="23"/>
      <c r="D273" s="23"/>
      <c r="E273" s="23"/>
      <c r="F273" s="19" t="s">
        <v>766</v>
      </c>
      <c r="G273" s="20"/>
      <c r="H273" s="52">
        <v>180950.8</v>
      </c>
      <c r="I273" s="52">
        <v>22847.51</v>
      </c>
      <c r="J273" s="52">
        <v>0</v>
      </c>
      <c r="K273" s="52">
        <v>203798.31</v>
      </c>
      <c r="L273" s="53">
        <f>I273-J273</f>
        <v>22847.51</v>
      </c>
    </row>
    <row r="274" spans="1:12" x14ac:dyDescent="0.3">
      <c r="A274" s="24" t="s">
        <v>767</v>
      </c>
      <c r="B274" s="22" t="s">
        <v>341</v>
      </c>
      <c r="C274" s="23"/>
      <c r="D274" s="23"/>
      <c r="E274" s="23"/>
      <c r="F274" s="23"/>
      <c r="G274" s="25" t="s">
        <v>768</v>
      </c>
      <c r="H274" s="54">
        <v>364.64</v>
      </c>
      <c r="I274" s="54">
        <v>5930</v>
      </c>
      <c r="J274" s="54">
        <v>0</v>
      </c>
      <c r="K274" s="54">
        <v>6294.64</v>
      </c>
      <c r="L274" s="55"/>
    </row>
    <row r="275" spans="1:12" x14ac:dyDescent="0.3">
      <c r="A275" s="24" t="s">
        <v>769</v>
      </c>
      <c r="B275" s="22" t="s">
        <v>341</v>
      </c>
      <c r="C275" s="23"/>
      <c r="D275" s="23"/>
      <c r="E275" s="23"/>
      <c r="F275" s="23"/>
      <c r="G275" s="25" t="s">
        <v>770</v>
      </c>
      <c r="H275" s="54">
        <v>80396.2</v>
      </c>
      <c r="I275" s="54">
        <v>0</v>
      </c>
      <c r="J275" s="54">
        <v>0</v>
      </c>
      <c r="K275" s="54">
        <v>80396.2</v>
      </c>
      <c r="L275" s="55"/>
    </row>
    <row r="276" spans="1:12" x14ac:dyDescent="0.3">
      <c r="A276" s="24" t="s">
        <v>771</v>
      </c>
      <c r="B276" s="22" t="s">
        <v>341</v>
      </c>
      <c r="C276" s="23"/>
      <c r="D276" s="23"/>
      <c r="E276" s="23"/>
      <c r="F276" s="23"/>
      <c r="G276" s="25" t="s">
        <v>772</v>
      </c>
      <c r="H276" s="54">
        <v>7250.01</v>
      </c>
      <c r="I276" s="54">
        <v>0</v>
      </c>
      <c r="J276" s="54">
        <v>0</v>
      </c>
      <c r="K276" s="54">
        <v>7250.01</v>
      </c>
      <c r="L276" s="55"/>
    </row>
    <row r="277" spans="1:12" x14ac:dyDescent="0.3">
      <c r="A277" s="24" t="s">
        <v>773</v>
      </c>
      <c r="B277" s="22" t="s">
        <v>341</v>
      </c>
      <c r="C277" s="23"/>
      <c r="D277" s="23"/>
      <c r="E277" s="23"/>
      <c r="F277" s="23"/>
      <c r="G277" s="25" t="s">
        <v>774</v>
      </c>
      <c r="H277" s="54">
        <v>1322.26</v>
      </c>
      <c r="I277" s="54">
        <v>0</v>
      </c>
      <c r="J277" s="54">
        <v>0</v>
      </c>
      <c r="K277" s="54">
        <v>1322.26</v>
      </c>
      <c r="L277" s="55"/>
    </row>
    <row r="278" spans="1:12" x14ac:dyDescent="0.3">
      <c r="A278" s="24" t="s">
        <v>775</v>
      </c>
      <c r="B278" s="22" t="s">
        <v>341</v>
      </c>
      <c r="C278" s="23"/>
      <c r="D278" s="23"/>
      <c r="E278" s="23"/>
      <c r="F278" s="23"/>
      <c r="G278" s="25" t="s">
        <v>776</v>
      </c>
      <c r="H278" s="54">
        <v>21718.78</v>
      </c>
      <c r="I278" s="54">
        <v>3800.98</v>
      </c>
      <c r="J278" s="54">
        <v>0</v>
      </c>
      <c r="K278" s="54">
        <v>25519.759999999998</v>
      </c>
      <c r="L278" s="55"/>
    </row>
    <row r="279" spans="1:12" x14ac:dyDescent="0.3">
      <c r="A279" s="24" t="s">
        <v>777</v>
      </c>
      <c r="B279" s="22" t="s">
        <v>341</v>
      </c>
      <c r="C279" s="23"/>
      <c r="D279" s="23"/>
      <c r="E279" s="23"/>
      <c r="F279" s="23"/>
      <c r="G279" s="25" t="s">
        <v>778</v>
      </c>
      <c r="H279" s="54">
        <v>14846.66</v>
      </c>
      <c r="I279" s="54">
        <v>4733.13</v>
      </c>
      <c r="J279" s="54">
        <v>0</v>
      </c>
      <c r="K279" s="54">
        <v>19579.79</v>
      </c>
      <c r="L279" s="55"/>
    </row>
    <row r="280" spans="1:12" x14ac:dyDescent="0.3">
      <c r="A280" s="24" t="s">
        <v>779</v>
      </c>
      <c r="B280" s="22" t="s">
        <v>341</v>
      </c>
      <c r="C280" s="23"/>
      <c r="D280" s="23"/>
      <c r="E280" s="23"/>
      <c r="F280" s="23"/>
      <c r="G280" s="25" t="s">
        <v>780</v>
      </c>
      <c r="H280" s="54">
        <v>52393.85</v>
      </c>
      <c r="I280" s="54">
        <v>6883.4</v>
      </c>
      <c r="J280" s="54">
        <v>0</v>
      </c>
      <c r="K280" s="54">
        <v>59277.25</v>
      </c>
      <c r="L280" s="55"/>
    </row>
    <row r="281" spans="1:12" x14ac:dyDescent="0.3">
      <c r="A281" s="24" t="s">
        <v>781</v>
      </c>
      <c r="B281" s="22" t="s">
        <v>341</v>
      </c>
      <c r="C281" s="23"/>
      <c r="D281" s="23"/>
      <c r="E281" s="23"/>
      <c r="F281" s="23"/>
      <c r="G281" s="25" t="s">
        <v>782</v>
      </c>
      <c r="H281" s="54">
        <v>2608.9</v>
      </c>
      <c r="I281" s="54">
        <v>1500</v>
      </c>
      <c r="J281" s="54">
        <v>0</v>
      </c>
      <c r="K281" s="54">
        <v>4108.8999999999996</v>
      </c>
      <c r="L281" s="55"/>
    </row>
    <row r="282" spans="1:12" x14ac:dyDescent="0.3">
      <c r="A282" s="24" t="s">
        <v>783</v>
      </c>
      <c r="B282" s="22" t="s">
        <v>341</v>
      </c>
      <c r="C282" s="23"/>
      <c r="D282" s="23"/>
      <c r="E282" s="23"/>
      <c r="F282" s="23"/>
      <c r="G282" s="25" t="s">
        <v>784</v>
      </c>
      <c r="H282" s="54">
        <v>49.5</v>
      </c>
      <c r="I282" s="54">
        <v>0</v>
      </c>
      <c r="J282" s="54">
        <v>0</v>
      </c>
      <c r="K282" s="54">
        <v>49.5</v>
      </c>
      <c r="L282" s="55"/>
    </row>
    <row r="283" spans="1:12" x14ac:dyDescent="0.3">
      <c r="A283" s="26" t="s">
        <v>341</v>
      </c>
      <c r="B283" s="22" t="s">
        <v>341</v>
      </c>
      <c r="C283" s="23"/>
      <c r="D283" s="23"/>
      <c r="E283" s="23"/>
      <c r="F283" s="23"/>
      <c r="G283" s="27" t="s">
        <v>341</v>
      </c>
      <c r="H283" s="53"/>
      <c r="I283" s="53"/>
      <c r="J283" s="53"/>
      <c r="K283" s="53"/>
      <c r="L283" s="53"/>
    </row>
    <row r="284" spans="1:12" x14ac:dyDescent="0.3">
      <c r="A284" s="18" t="s">
        <v>785</v>
      </c>
      <c r="B284" s="22" t="s">
        <v>341</v>
      </c>
      <c r="C284" s="23"/>
      <c r="D284" s="23"/>
      <c r="E284" s="23"/>
      <c r="F284" s="19" t="s">
        <v>786</v>
      </c>
      <c r="G284" s="20"/>
      <c r="H284" s="52">
        <v>10765.23</v>
      </c>
      <c r="I284" s="52">
        <v>2706.39</v>
      </c>
      <c r="J284" s="52">
        <v>0</v>
      </c>
      <c r="K284" s="52">
        <v>13471.62</v>
      </c>
      <c r="L284" s="53">
        <f>I284-J284</f>
        <v>2706.39</v>
      </c>
    </row>
    <row r="285" spans="1:12" x14ac:dyDescent="0.3">
      <c r="A285" s="24" t="s">
        <v>787</v>
      </c>
      <c r="B285" s="22" t="s">
        <v>341</v>
      </c>
      <c r="C285" s="23"/>
      <c r="D285" s="23"/>
      <c r="E285" s="23"/>
      <c r="F285" s="23"/>
      <c r="G285" s="25" t="s">
        <v>788</v>
      </c>
      <c r="H285" s="54">
        <v>10765.23</v>
      </c>
      <c r="I285" s="54">
        <v>2706.39</v>
      </c>
      <c r="J285" s="54">
        <v>0</v>
      </c>
      <c r="K285" s="54">
        <v>13471.62</v>
      </c>
      <c r="L285" s="55"/>
    </row>
    <row r="286" spans="1:12" x14ac:dyDescent="0.3">
      <c r="A286" s="26" t="s">
        <v>341</v>
      </c>
      <c r="B286" s="22" t="s">
        <v>341</v>
      </c>
      <c r="C286" s="23"/>
      <c r="D286" s="23"/>
      <c r="E286" s="23"/>
      <c r="F286" s="23"/>
      <c r="G286" s="27" t="s">
        <v>341</v>
      </c>
      <c r="H286" s="53"/>
      <c r="I286" s="53"/>
      <c r="J286" s="53"/>
      <c r="K286" s="53"/>
      <c r="L286" s="53"/>
    </row>
    <row r="287" spans="1:12" x14ac:dyDescent="0.3">
      <c r="A287" s="18" t="s">
        <v>789</v>
      </c>
      <c r="B287" s="22" t="s">
        <v>341</v>
      </c>
      <c r="C287" s="23"/>
      <c r="D287" s="23"/>
      <c r="E287" s="23"/>
      <c r="F287" s="19" t="s">
        <v>790</v>
      </c>
      <c r="G287" s="20"/>
      <c r="H287" s="52">
        <v>19149.38</v>
      </c>
      <c r="I287" s="52">
        <v>3174.53</v>
      </c>
      <c r="J287" s="52">
        <v>0</v>
      </c>
      <c r="K287" s="52">
        <v>22323.91</v>
      </c>
      <c r="L287" s="53">
        <f>I287-J287</f>
        <v>3174.53</v>
      </c>
    </row>
    <row r="288" spans="1:12" x14ac:dyDescent="0.3">
      <c r="A288" s="24" t="s">
        <v>791</v>
      </c>
      <c r="B288" s="22" t="s">
        <v>341</v>
      </c>
      <c r="C288" s="23"/>
      <c r="D288" s="23"/>
      <c r="E288" s="23"/>
      <c r="F288" s="23"/>
      <c r="G288" s="25" t="s">
        <v>792</v>
      </c>
      <c r="H288" s="54">
        <v>19149.38</v>
      </c>
      <c r="I288" s="54">
        <v>3174.53</v>
      </c>
      <c r="J288" s="54">
        <v>0</v>
      </c>
      <c r="K288" s="54">
        <v>22323.91</v>
      </c>
      <c r="L288" s="55"/>
    </row>
    <row r="289" spans="1:12" x14ac:dyDescent="0.3">
      <c r="A289" s="26" t="s">
        <v>341</v>
      </c>
      <c r="B289" s="22" t="s">
        <v>341</v>
      </c>
      <c r="C289" s="23"/>
      <c r="D289" s="23"/>
      <c r="E289" s="23"/>
      <c r="F289" s="23"/>
      <c r="G289" s="27" t="s">
        <v>341</v>
      </c>
      <c r="H289" s="53"/>
      <c r="I289" s="53"/>
      <c r="J289" s="53"/>
      <c r="K289" s="53"/>
      <c r="L289" s="53"/>
    </row>
    <row r="290" spans="1:12" x14ac:dyDescent="0.3">
      <c r="A290" s="18" t="s">
        <v>793</v>
      </c>
      <c r="B290" s="22" t="s">
        <v>341</v>
      </c>
      <c r="C290" s="23"/>
      <c r="D290" s="23"/>
      <c r="E290" s="23"/>
      <c r="F290" s="19" t="s">
        <v>794</v>
      </c>
      <c r="G290" s="20"/>
      <c r="H290" s="52">
        <v>0</v>
      </c>
      <c r="I290" s="52">
        <v>3648</v>
      </c>
      <c r="J290" s="52">
        <v>0</v>
      </c>
      <c r="K290" s="52">
        <v>3648</v>
      </c>
      <c r="L290" s="53">
        <f>I290-J290</f>
        <v>3648</v>
      </c>
    </row>
    <row r="291" spans="1:12" x14ac:dyDescent="0.3">
      <c r="A291" s="24" t="s">
        <v>795</v>
      </c>
      <c r="B291" s="22" t="s">
        <v>341</v>
      </c>
      <c r="C291" s="23"/>
      <c r="D291" s="23"/>
      <c r="E291" s="23"/>
      <c r="F291" s="23"/>
      <c r="G291" s="25" t="s">
        <v>768</v>
      </c>
      <c r="H291" s="54">
        <v>0</v>
      </c>
      <c r="I291" s="54">
        <v>3648</v>
      </c>
      <c r="J291" s="54">
        <v>0</v>
      </c>
      <c r="K291" s="54">
        <v>3648</v>
      </c>
      <c r="L291" s="55"/>
    </row>
    <row r="292" spans="1:12" x14ac:dyDescent="0.3">
      <c r="A292" s="26" t="s">
        <v>341</v>
      </c>
      <c r="B292" s="22" t="s">
        <v>341</v>
      </c>
      <c r="C292" s="23"/>
      <c r="D292" s="23"/>
      <c r="E292" s="23"/>
      <c r="F292" s="23"/>
      <c r="G292" s="27" t="s">
        <v>341</v>
      </c>
      <c r="H292" s="53"/>
      <c r="I292" s="53"/>
      <c r="J292" s="53"/>
      <c r="K292" s="53"/>
      <c r="L292" s="53"/>
    </row>
    <row r="293" spans="1:12" x14ac:dyDescent="0.3">
      <c r="A293" s="18" t="s">
        <v>796</v>
      </c>
      <c r="B293" s="22" t="s">
        <v>341</v>
      </c>
      <c r="C293" s="23"/>
      <c r="D293" s="23"/>
      <c r="E293" s="23"/>
      <c r="F293" s="19" t="s">
        <v>752</v>
      </c>
      <c r="G293" s="20"/>
      <c r="H293" s="52">
        <v>28664.400000000001</v>
      </c>
      <c r="I293" s="52">
        <v>89906.45</v>
      </c>
      <c r="J293" s="52">
        <v>0</v>
      </c>
      <c r="K293" s="52">
        <v>118570.85</v>
      </c>
      <c r="L293" s="53">
        <f>I293-J293</f>
        <v>89906.45</v>
      </c>
    </row>
    <row r="294" spans="1:12" x14ac:dyDescent="0.3">
      <c r="A294" s="24" t="s">
        <v>797</v>
      </c>
      <c r="B294" s="22" t="s">
        <v>341</v>
      </c>
      <c r="C294" s="23"/>
      <c r="D294" s="23"/>
      <c r="E294" s="23"/>
      <c r="F294" s="23"/>
      <c r="G294" s="25" t="s">
        <v>754</v>
      </c>
      <c r="H294" s="54">
        <v>2177</v>
      </c>
      <c r="I294" s="54">
        <v>3551.86</v>
      </c>
      <c r="J294" s="54">
        <v>0</v>
      </c>
      <c r="K294" s="54">
        <v>5728.86</v>
      </c>
      <c r="L294" s="55"/>
    </row>
    <row r="295" spans="1:12" x14ac:dyDescent="0.3">
      <c r="A295" s="24" t="s">
        <v>800</v>
      </c>
      <c r="B295" s="22" t="s">
        <v>341</v>
      </c>
      <c r="C295" s="23"/>
      <c r="D295" s="23"/>
      <c r="E295" s="23"/>
      <c r="F295" s="23"/>
      <c r="G295" s="25" t="s">
        <v>801</v>
      </c>
      <c r="H295" s="54">
        <v>0</v>
      </c>
      <c r="I295" s="54">
        <v>85892.11</v>
      </c>
      <c r="J295" s="54">
        <v>0</v>
      </c>
      <c r="K295" s="54">
        <v>85892.11</v>
      </c>
      <c r="L295" s="55"/>
    </row>
    <row r="296" spans="1:12" x14ac:dyDescent="0.3">
      <c r="A296" s="24" t="s">
        <v>802</v>
      </c>
      <c r="B296" s="22" t="s">
        <v>341</v>
      </c>
      <c r="C296" s="23"/>
      <c r="D296" s="23"/>
      <c r="E296" s="23"/>
      <c r="F296" s="23"/>
      <c r="G296" s="25" t="s">
        <v>756</v>
      </c>
      <c r="H296" s="54">
        <v>26487.4</v>
      </c>
      <c r="I296" s="54">
        <v>462.48</v>
      </c>
      <c r="J296" s="54">
        <v>0</v>
      </c>
      <c r="K296" s="54">
        <v>26949.88</v>
      </c>
      <c r="L296" s="55"/>
    </row>
    <row r="297" spans="1:12" x14ac:dyDescent="0.3">
      <c r="A297" s="26" t="s">
        <v>341</v>
      </c>
      <c r="B297" s="22" t="s">
        <v>341</v>
      </c>
      <c r="C297" s="23"/>
      <c r="D297" s="23"/>
      <c r="E297" s="23"/>
      <c r="F297" s="23"/>
      <c r="G297" s="27" t="s">
        <v>341</v>
      </c>
      <c r="H297" s="53"/>
      <c r="I297" s="53"/>
      <c r="J297" s="53"/>
      <c r="K297" s="53"/>
      <c r="L297" s="53"/>
    </row>
    <row r="298" spans="1:12" x14ac:dyDescent="0.3">
      <c r="A298" s="18" t="s">
        <v>803</v>
      </c>
      <c r="B298" s="21" t="s">
        <v>341</v>
      </c>
      <c r="C298" s="19" t="s">
        <v>804</v>
      </c>
      <c r="D298" s="20"/>
      <c r="E298" s="20"/>
      <c r="F298" s="20"/>
      <c r="G298" s="20"/>
      <c r="H298" s="52">
        <v>85096.03</v>
      </c>
      <c r="I298" s="52">
        <v>12286.53</v>
      </c>
      <c r="J298" s="52">
        <v>0.01</v>
      </c>
      <c r="K298" s="52">
        <v>97382.55</v>
      </c>
      <c r="L298" s="53">
        <f>I298-J298</f>
        <v>12286.52</v>
      </c>
    </row>
    <row r="299" spans="1:12" x14ac:dyDescent="0.3">
      <c r="A299" s="18" t="s">
        <v>805</v>
      </c>
      <c r="B299" s="22" t="s">
        <v>341</v>
      </c>
      <c r="C299" s="23"/>
      <c r="D299" s="19" t="s">
        <v>804</v>
      </c>
      <c r="E299" s="20"/>
      <c r="F299" s="20"/>
      <c r="G299" s="20"/>
      <c r="H299" s="52">
        <v>85096.03</v>
      </c>
      <c r="I299" s="52">
        <v>12286.53</v>
      </c>
      <c r="J299" s="52">
        <v>0.01</v>
      </c>
      <c r="K299" s="52">
        <v>97382.55</v>
      </c>
      <c r="L299" s="53"/>
    </row>
    <row r="300" spans="1:12" x14ac:dyDescent="0.3">
      <c r="A300" s="18" t="s">
        <v>806</v>
      </c>
      <c r="B300" s="22" t="s">
        <v>341</v>
      </c>
      <c r="C300" s="23"/>
      <c r="D300" s="23"/>
      <c r="E300" s="19" t="s">
        <v>807</v>
      </c>
      <c r="F300" s="20"/>
      <c r="G300" s="20"/>
      <c r="H300" s="52">
        <v>85096.03</v>
      </c>
      <c r="I300" s="52">
        <v>12286.53</v>
      </c>
      <c r="J300" s="52">
        <v>0.01</v>
      </c>
      <c r="K300" s="52">
        <v>97382.55</v>
      </c>
      <c r="L300" s="53"/>
    </row>
    <row r="301" spans="1:12" x14ac:dyDescent="0.3">
      <c r="A301" s="18" t="s">
        <v>808</v>
      </c>
      <c r="B301" s="22" t="s">
        <v>341</v>
      </c>
      <c r="C301" s="23"/>
      <c r="D301" s="23"/>
      <c r="E301" s="23"/>
      <c r="F301" s="19" t="s">
        <v>809</v>
      </c>
      <c r="G301" s="20"/>
      <c r="H301" s="52">
        <v>58803.43</v>
      </c>
      <c r="I301" s="52">
        <v>0</v>
      </c>
      <c r="J301" s="52">
        <v>0</v>
      </c>
      <c r="K301" s="52">
        <v>58803.43</v>
      </c>
      <c r="L301" s="53">
        <f>I301-J301</f>
        <v>0</v>
      </c>
    </row>
    <row r="302" spans="1:12" x14ac:dyDescent="0.3">
      <c r="A302" s="24" t="s">
        <v>810</v>
      </c>
      <c r="B302" s="22" t="s">
        <v>341</v>
      </c>
      <c r="C302" s="23"/>
      <c r="D302" s="23"/>
      <c r="E302" s="23"/>
      <c r="F302" s="23"/>
      <c r="G302" s="25" t="s">
        <v>811</v>
      </c>
      <c r="H302" s="54">
        <v>58803.43</v>
      </c>
      <c r="I302" s="54">
        <v>0</v>
      </c>
      <c r="J302" s="54">
        <v>0</v>
      </c>
      <c r="K302" s="54">
        <v>58803.43</v>
      </c>
      <c r="L302" s="55"/>
    </row>
    <row r="303" spans="1:12" x14ac:dyDescent="0.3">
      <c r="A303" s="26" t="s">
        <v>341</v>
      </c>
      <c r="B303" s="22" t="s">
        <v>341</v>
      </c>
      <c r="C303" s="23"/>
      <c r="D303" s="23"/>
      <c r="E303" s="23"/>
      <c r="F303" s="23"/>
      <c r="G303" s="27" t="s">
        <v>341</v>
      </c>
      <c r="H303" s="53"/>
      <c r="I303" s="53"/>
      <c r="J303" s="53"/>
      <c r="K303" s="53"/>
      <c r="L303" s="53"/>
    </row>
    <row r="304" spans="1:12" x14ac:dyDescent="0.3">
      <c r="A304" s="18" t="s">
        <v>812</v>
      </c>
      <c r="B304" s="22" t="s">
        <v>341</v>
      </c>
      <c r="C304" s="23"/>
      <c r="D304" s="23"/>
      <c r="E304" s="23"/>
      <c r="F304" s="19" t="s">
        <v>813</v>
      </c>
      <c r="G304" s="20"/>
      <c r="H304" s="52">
        <v>1000</v>
      </c>
      <c r="I304" s="52">
        <v>0</v>
      </c>
      <c r="J304" s="52">
        <v>0</v>
      </c>
      <c r="K304" s="52">
        <v>1000</v>
      </c>
      <c r="L304" s="53">
        <f>I304-J304</f>
        <v>0</v>
      </c>
    </row>
    <row r="305" spans="1:12" x14ac:dyDescent="0.3">
      <c r="A305" s="24" t="s">
        <v>814</v>
      </c>
      <c r="B305" s="22" t="s">
        <v>341</v>
      </c>
      <c r="C305" s="23"/>
      <c r="D305" s="23"/>
      <c r="E305" s="23"/>
      <c r="F305" s="23"/>
      <c r="G305" s="25" t="s">
        <v>815</v>
      </c>
      <c r="H305" s="54">
        <v>1000</v>
      </c>
      <c r="I305" s="54">
        <v>0</v>
      </c>
      <c r="J305" s="54">
        <v>0</v>
      </c>
      <c r="K305" s="54">
        <v>1000</v>
      </c>
      <c r="L305" s="55"/>
    </row>
    <row r="306" spans="1:12" x14ac:dyDescent="0.3">
      <c r="A306" s="26" t="s">
        <v>341</v>
      </c>
      <c r="B306" s="22" t="s">
        <v>341</v>
      </c>
      <c r="C306" s="23"/>
      <c r="D306" s="23"/>
      <c r="E306" s="23"/>
      <c r="F306" s="23"/>
      <c r="G306" s="27" t="s">
        <v>341</v>
      </c>
      <c r="H306" s="53"/>
      <c r="I306" s="53"/>
      <c r="J306" s="53"/>
      <c r="K306" s="53"/>
      <c r="L306" s="53"/>
    </row>
    <row r="307" spans="1:12" x14ac:dyDescent="0.3">
      <c r="A307" s="18" t="s">
        <v>816</v>
      </c>
      <c r="B307" s="22" t="s">
        <v>341</v>
      </c>
      <c r="C307" s="23"/>
      <c r="D307" s="23"/>
      <c r="E307" s="23"/>
      <c r="F307" s="19" t="s">
        <v>817</v>
      </c>
      <c r="G307" s="20"/>
      <c r="H307" s="52">
        <v>505.7</v>
      </c>
      <c r="I307" s="52">
        <v>352</v>
      </c>
      <c r="J307" s="52">
        <v>0</v>
      </c>
      <c r="K307" s="52">
        <v>857.7</v>
      </c>
      <c r="L307" s="53">
        <f>I307-J307</f>
        <v>352</v>
      </c>
    </row>
    <row r="308" spans="1:12" x14ac:dyDescent="0.3">
      <c r="A308" s="24" t="s">
        <v>818</v>
      </c>
      <c r="B308" s="22" t="s">
        <v>341</v>
      </c>
      <c r="C308" s="23"/>
      <c r="D308" s="23"/>
      <c r="E308" s="23"/>
      <c r="F308" s="23"/>
      <c r="G308" s="25" t="s">
        <v>768</v>
      </c>
      <c r="H308" s="54">
        <v>505.7</v>
      </c>
      <c r="I308" s="54">
        <v>352</v>
      </c>
      <c r="J308" s="54">
        <v>0</v>
      </c>
      <c r="K308" s="54">
        <v>857.7</v>
      </c>
      <c r="L308" s="55"/>
    </row>
    <row r="309" spans="1:12" x14ac:dyDescent="0.3">
      <c r="A309" s="26" t="s">
        <v>341</v>
      </c>
      <c r="B309" s="22" t="s">
        <v>341</v>
      </c>
      <c r="C309" s="23"/>
      <c r="D309" s="23"/>
      <c r="E309" s="23"/>
      <c r="F309" s="23"/>
      <c r="G309" s="27" t="s">
        <v>341</v>
      </c>
      <c r="H309" s="53"/>
      <c r="I309" s="53"/>
      <c r="J309" s="53"/>
      <c r="K309" s="53"/>
      <c r="L309" s="53"/>
    </row>
    <row r="310" spans="1:12" x14ac:dyDescent="0.3">
      <c r="A310" s="18" t="s">
        <v>819</v>
      </c>
      <c r="B310" s="22" t="s">
        <v>341</v>
      </c>
      <c r="C310" s="23"/>
      <c r="D310" s="23"/>
      <c r="E310" s="23"/>
      <c r="F310" s="19" t="s">
        <v>752</v>
      </c>
      <c r="G310" s="20"/>
      <c r="H310" s="52">
        <v>24786.9</v>
      </c>
      <c r="I310" s="52">
        <v>11934.53</v>
      </c>
      <c r="J310" s="52">
        <v>0.01</v>
      </c>
      <c r="K310" s="52">
        <v>36721.42</v>
      </c>
      <c r="L310" s="53">
        <f>I310-J310</f>
        <v>11934.52</v>
      </c>
    </row>
    <row r="311" spans="1:12" x14ac:dyDescent="0.3">
      <c r="A311" s="24" t="s">
        <v>820</v>
      </c>
      <c r="B311" s="22" t="s">
        <v>341</v>
      </c>
      <c r="C311" s="23"/>
      <c r="D311" s="23"/>
      <c r="E311" s="23"/>
      <c r="F311" s="23"/>
      <c r="G311" s="25" t="s">
        <v>768</v>
      </c>
      <c r="H311" s="54">
        <v>287.39999999999998</v>
      </c>
      <c r="I311" s="54">
        <v>0</v>
      </c>
      <c r="J311" s="54">
        <v>0</v>
      </c>
      <c r="K311" s="54">
        <v>287.39999999999998</v>
      </c>
      <c r="L311" s="55"/>
    </row>
    <row r="312" spans="1:12" x14ac:dyDescent="0.3">
      <c r="A312" s="24" t="s">
        <v>821</v>
      </c>
      <c r="B312" s="22" t="s">
        <v>341</v>
      </c>
      <c r="C312" s="23"/>
      <c r="D312" s="23"/>
      <c r="E312" s="23"/>
      <c r="F312" s="23"/>
      <c r="G312" s="25" t="s">
        <v>822</v>
      </c>
      <c r="H312" s="54">
        <v>548</v>
      </c>
      <c r="I312" s="54">
        <v>0</v>
      </c>
      <c r="J312" s="54">
        <v>0</v>
      </c>
      <c r="K312" s="54">
        <v>548</v>
      </c>
      <c r="L312" s="55"/>
    </row>
    <row r="313" spans="1:12" x14ac:dyDescent="0.3">
      <c r="A313" s="24" t="s">
        <v>823</v>
      </c>
      <c r="B313" s="22" t="s">
        <v>341</v>
      </c>
      <c r="C313" s="23"/>
      <c r="D313" s="23"/>
      <c r="E313" s="23"/>
      <c r="F313" s="23"/>
      <c r="G313" s="25" t="s">
        <v>710</v>
      </c>
      <c r="H313" s="54">
        <v>9232.81</v>
      </c>
      <c r="I313" s="54">
        <v>1222.95</v>
      </c>
      <c r="J313" s="54">
        <v>0</v>
      </c>
      <c r="K313" s="54">
        <v>10455.76</v>
      </c>
      <c r="L313" s="55"/>
    </row>
    <row r="314" spans="1:12" x14ac:dyDescent="0.3">
      <c r="A314" s="24" t="s">
        <v>824</v>
      </c>
      <c r="B314" s="22" t="s">
        <v>341</v>
      </c>
      <c r="C314" s="23"/>
      <c r="D314" s="23"/>
      <c r="E314" s="23"/>
      <c r="F314" s="23"/>
      <c r="G314" s="25" t="s">
        <v>754</v>
      </c>
      <c r="H314" s="54">
        <v>0</v>
      </c>
      <c r="I314" s="54">
        <v>2105.7600000000002</v>
      </c>
      <c r="J314" s="54">
        <v>0</v>
      </c>
      <c r="K314" s="54">
        <v>2105.7600000000002</v>
      </c>
      <c r="L314" s="55"/>
    </row>
    <row r="315" spans="1:12" x14ac:dyDescent="0.3">
      <c r="A315" s="24" t="s">
        <v>825</v>
      </c>
      <c r="B315" s="22" t="s">
        <v>341</v>
      </c>
      <c r="C315" s="23"/>
      <c r="D315" s="23"/>
      <c r="E315" s="23"/>
      <c r="F315" s="23"/>
      <c r="G315" s="25" t="s">
        <v>826</v>
      </c>
      <c r="H315" s="54">
        <v>14718.69</v>
      </c>
      <c r="I315" s="54">
        <v>8605.82</v>
      </c>
      <c r="J315" s="54">
        <v>0.01</v>
      </c>
      <c r="K315" s="54">
        <v>23324.5</v>
      </c>
      <c r="L315" s="55"/>
    </row>
    <row r="316" spans="1:12" x14ac:dyDescent="0.3">
      <c r="A316" s="18" t="s">
        <v>341</v>
      </c>
      <c r="B316" s="22" t="s">
        <v>341</v>
      </c>
      <c r="C316" s="23"/>
      <c r="D316" s="23"/>
      <c r="E316" s="19" t="s">
        <v>341</v>
      </c>
      <c r="F316" s="20"/>
      <c r="G316" s="20"/>
      <c r="H316" s="56"/>
      <c r="I316" s="56"/>
      <c r="J316" s="56"/>
      <c r="K316" s="56"/>
      <c r="L316" s="53"/>
    </row>
    <row r="317" spans="1:12" x14ac:dyDescent="0.3">
      <c r="A317" s="18" t="s">
        <v>827</v>
      </c>
      <c r="B317" s="21" t="s">
        <v>341</v>
      </c>
      <c r="C317" s="19" t="s">
        <v>828</v>
      </c>
      <c r="D317" s="20"/>
      <c r="E317" s="20"/>
      <c r="F317" s="20"/>
      <c r="G317" s="20"/>
      <c r="H317" s="52">
        <v>192472.2</v>
      </c>
      <c r="I317" s="52">
        <v>16705.12</v>
      </c>
      <c r="J317" s="52">
        <v>0</v>
      </c>
      <c r="K317" s="52">
        <v>209177.32</v>
      </c>
      <c r="L317" s="53">
        <f>I317-J317</f>
        <v>16705.12</v>
      </c>
    </row>
    <row r="318" spans="1:12" x14ac:dyDescent="0.3">
      <c r="A318" s="18" t="s">
        <v>829</v>
      </c>
      <c r="B318" s="22" t="s">
        <v>341</v>
      </c>
      <c r="C318" s="23"/>
      <c r="D318" s="19" t="s">
        <v>828</v>
      </c>
      <c r="E318" s="20"/>
      <c r="F318" s="20"/>
      <c r="G318" s="20"/>
      <c r="H318" s="52">
        <v>192472.2</v>
      </c>
      <c r="I318" s="52">
        <v>16705.12</v>
      </c>
      <c r="J318" s="52">
        <v>0</v>
      </c>
      <c r="K318" s="52">
        <v>209177.32</v>
      </c>
      <c r="L318" s="53"/>
    </row>
    <row r="319" spans="1:12" x14ac:dyDescent="0.3">
      <c r="A319" s="18" t="s">
        <v>830</v>
      </c>
      <c r="B319" s="22" t="s">
        <v>341</v>
      </c>
      <c r="C319" s="23"/>
      <c r="D319" s="23"/>
      <c r="E319" s="19" t="s">
        <v>828</v>
      </c>
      <c r="F319" s="20"/>
      <c r="G319" s="20"/>
      <c r="H319" s="52">
        <v>192472.2</v>
      </c>
      <c r="I319" s="52">
        <v>16705.12</v>
      </c>
      <c r="J319" s="52">
        <v>0</v>
      </c>
      <c r="K319" s="52">
        <v>209177.32</v>
      </c>
      <c r="L319" s="53"/>
    </row>
    <row r="320" spans="1:12" x14ac:dyDescent="0.3">
      <c r="A320" s="18" t="s">
        <v>831</v>
      </c>
      <c r="B320" s="22" t="s">
        <v>341</v>
      </c>
      <c r="C320" s="23"/>
      <c r="D320" s="23"/>
      <c r="E320" s="23"/>
      <c r="F320" s="19" t="s">
        <v>813</v>
      </c>
      <c r="G320" s="20"/>
      <c r="H320" s="52">
        <v>125716.21</v>
      </c>
      <c r="I320" s="52">
        <v>16705.12</v>
      </c>
      <c r="J320" s="52">
        <v>0</v>
      </c>
      <c r="K320" s="52">
        <v>142421.32999999999</v>
      </c>
      <c r="L320" s="53">
        <f>I320-J320</f>
        <v>16705.12</v>
      </c>
    </row>
    <row r="321" spans="1:12" x14ac:dyDescent="0.3">
      <c r="A321" s="24" t="s">
        <v>832</v>
      </c>
      <c r="B321" s="22" t="s">
        <v>341</v>
      </c>
      <c r="C321" s="23"/>
      <c r="D321" s="23"/>
      <c r="E321" s="23"/>
      <c r="F321" s="23"/>
      <c r="G321" s="25" t="s">
        <v>833</v>
      </c>
      <c r="H321" s="54">
        <v>125716.21</v>
      </c>
      <c r="I321" s="54">
        <v>16705.12</v>
      </c>
      <c r="J321" s="54">
        <v>0</v>
      </c>
      <c r="K321" s="54">
        <v>142421.32999999999</v>
      </c>
      <c r="L321" s="55"/>
    </row>
    <row r="322" spans="1:12" x14ac:dyDescent="0.3">
      <c r="A322" s="26" t="s">
        <v>341</v>
      </c>
      <c r="B322" s="22" t="s">
        <v>341</v>
      </c>
      <c r="C322" s="23"/>
      <c r="D322" s="23"/>
      <c r="E322" s="23"/>
      <c r="F322" s="23"/>
      <c r="G322" s="27" t="s">
        <v>341</v>
      </c>
      <c r="H322" s="53"/>
      <c r="I322" s="53"/>
      <c r="J322" s="53"/>
      <c r="K322" s="53"/>
      <c r="L322" s="53"/>
    </row>
    <row r="323" spans="1:12" x14ac:dyDescent="0.3">
      <c r="A323" s="18" t="s">
        <v>834</v>
      </c>
      <c r="B323" s="22" t="s">
        <v>341</v>
      </c>
      <c r="C323" s="23"/>
      <c r="D323" s="23"/>
      <c r="E323" s="23"/>
      <c r="F323" s="19" t="s">
        <v>835</v>
      </c>
      <c r="G323" s="20"/>
      <c r="H323" s="52">
        <v>62965.49</v>
      </c>
      <c r="I323" s="52">
        <v>0</v>
      </c>
      <c r="J323" s="52">
        <v>0</v>
      </c>
      <c r="K323" s="52">
        <v>62965.49</v>
      </c>
      <c r="L323" s="53">
        <f>I323-J323</f>
        <v>0</v>
      </c>
    </row>
    <row r="324" spans="1:12" x14ac:dyDescent="0.3">
      <c r="A324" s="24" t="s">
        <v>836</v>
      </c>
      <c r="B324" s="22" t="s">
        <v>341</v>
      </c>
      <c r="C324" s="23"/>
      <c r="D324" s="23"/>
      <c r="E324" s="23"/>
      <c r="F324" s="23"/>
      <c r="G324" s="25" t="s">
        <v>837</v>
      </c>
      <c r="H324" s="54">
        <v>53463.22</v>
      </c>
      <c r="I324" s="54">
        <v>0</v>
      </c>
      <c r="J324" s="54">
        <v>0</v>
      </c>
      <c r="K324" s="54">
        <v>53463.22</v>
      </c>
      <c r="L324" s="55"/>
    </row>
    <row r="325" spans="1:12" x14ac:dyDescent="0.3">
      <c r="A325" s="24" t="s">
        <v>838</v>
      </c>
      <c r="B325" s="22" t="s">
        <v>341</v>
      </c>
      <c r="C325" s="23"/>
      <c r="D325" s="23"/>
      <c r="E325" s="23"/>
      <c r="F325" s="23"/>
      <c r="G325" s="25" t="s">
        <v>839</v>
      </c>
      <c r="H325" s="54">
        <v>9502.27</v>
      </c>
      <c r="I325" s="54">
        <v>0</v>
      </c>
      <c r="J325" s="54">
        <v>0</v>
      </c>
      <c r="K325" s="54">
        <v>9502.27</v>
      </c>
      <c r="L325" s="55"/>
    </row>
    <row r="326" spans="1:12" x14ac:dyDescent="0.3">
      <c r="A326" s="26" t="s">
        <v>341</v>
      </c>
      <c r="B326" s="22" t="s">
        <v>341</v>
      </c>
      <c r="C326" s="23"/>
      <c r="D326" s="23"/>
      <c r="E326" s="23"/>
      <c r="F326" s="23"/>
      <c r="G326" s="27" t="s">
        <v>341</v>
      </c>
      <c r="H326" s="53"/>
      <c r="I326" s="53"/>
      <c r="J326" s="53"/>
      <c r="K326" s="53"/>
      <c r="L326" s="53"/>
    </row>
    <row r="327" spans="1:12" x14ac:dyDescent="0.3">
      <c r="A327" s="18" t="s">
        <v>840</v>
      </c>
      <c r="B327" s="22" t="s">
        <v>341</v>
      </c>
      <c r="C327" s="23"/>
      <c r="D327" s="23"/>
      <c r="E327" s="23"/>
      <c r="F327" s="19" t="s">
        <v>752</v>
      </c>
      <c r="G327" s="20"/>
      <c r="H327" s="52">
        <v>3790.5</v>
      </c>
      <c r="I327" s="52">
        <v>0</v>
      </c>
      <c r="J327" s="52">
        <v>0</v>
      </c>
      <c r="K327" s="52">
        <v>3790.5</v>
      </c>
      <c r="L327" s="53">
        <f>I327-J327</f>
        <v>0</v>
      </c>
    </row>
    <row r="328" spans="1:12" x14ac:dyDescent="0.3">
      <c r="A328" s="24" t="s">
        <v>841</v>
      </c>
      <c r="B328" s="22" t="s">
        <v>341</v>
      </c>
      <c r="C328" s="23"/>
      <c r="D328" s="23"/>
      <c r="E328" s="23"/>
      <c r="F328" s="23"/>
      <c r="G328" s="25" t="s">
        <v>754</v>
      </c>
      <c r="H328" s="54">
        <v>1197</v>
      </c>
      <c r="I328" s="54">
        <v>0</v>
      </c>
      <c r="J328" s="54">
        <v>0</v>
      </c>
      <c r="K328" s="54">
        <v>1197</v>
      </c>
      <c r="L328" s="55"/>
    </row>
    <row r="329" spans="1:12" x14ac:dyDescent="0.3">
      <c r="A329" s="24" t="s">
        <v>842</v>
      </c>
      <c r="B329" s="22" t="s">
        <v>341</v>
      </c>
      <c r="C329" s="23"/>
      <c r="D329" s="23"/>
      <c r="E329" s="23"/>
      <c r="F329" s="23"/>
      <c r="G329" s="25" t="s">
        <v>768</v>
      </c>
      <c r="H329" s="54">
        <v>2593.5</v>
      </c>
      <c r="I329" s="54">
        <v>0</v>
      </c>
      <c r="J329" s="54">
        <v>0</v>
      </c>
      <c r="K329" s="54">
        <v>2593.5</v>
      </c>
      <c r="L329" s="55"/>
    </row>
    <row r="330" spans="1:12" x14ac:dyDescent="0.3">
      <c r="A330" s="26" t="s">
        <v>341</v>
      </c>
      <c r="B330" s="22" t="s">
        <v>341</v>
      </c>
      <c r="C330" s="23"/>
      <c r="D330" s="23"/>
      <c r="E330" s="23"/>
      <c r="F330" s="23"/>
      <c r="G330" s="27" t="s">
        <v>341</v>
      </c>
      <c r="H330" s="53"/>
      <c r="I330" s="53"/>
      <c r="J330" s="53"/>
      <c r="K330" s="53"/>
      <c r="L330" s="53"/>
    </row>
    <row r="331" spans="1:12" x14ac:dyDescent="0.3">
      <c r="A331" s="18" t="s">
        <v>844</v>
      </c>
      <c r="B331" s="21" t="s">
        <v>341</v>
      </c>
      <c r="C331" s="19" t="s">
        <v>845</v>
      </c>
      <c r="D331" s="20"/>
      <c r="E331" s="20"/>
      <c r="F331" s="20"/>
      <c r="G331" s="20"/>
      <c r="H331" s="52">
        <v>347157.12</v>
      </c>
      <c r="I331" s="52">
        <v>132577.75</v>
      </c>
      <c r="J331" s="52">
        <v>0</v>
      </c>
      <c r="K331" s="52">
        <v>479734.87</v>
      </c>
      <c r="L331" s="53">
        <f>I331-J331</f>
        <v>132577.75</v>
      </c>
    </row>
    <row r="332" spans="1:12" x14ac:dyDescent="0.3">
      <c r="A332" s="18" t="s">
        <v>846</v>
      </c>
      <c r="B332" s="22" t="s">
        <v>341</v>
      </c>
      <c r="C332" s="23"/>
      <c r="D332" s="19" t="s">
        <v>845</v>
      </c>
      <c r="E332" s="20"/>
      <c r="F332" s="20"/>
      <c r="G332" s="20"/>
      <c r="H332" s="52">
        <v>347157.12</v>
      </c>
      <c r="I332" s="52">
        <v>132577.75</v>
      </c>
      <c r="J332" s="52">
        <v>0</v>
      </c>
      <c r="K332" s="52">
        <v>479734.87</v>
      </c>
      <c r="L332" s="53"/>
    </row>
    <row r="333" spans="1:12" x14ac:dyDescent="0.3">
      <c r="A333" s="18" t="s">
        <v>847</v>
      </c>
      <c r="B333" s="22" t="s">
        <v>341</v>
      </c>
      <c r="C333" s="23"/>
      <c r="D333" s="23"/>
      <c r="E333" s="19" t="s">
        <v>845</v>
      </c>
      <c r="F333" s="20"/>
      <c r="G333" s="20"/>
      <c r="H333" s="52">
        <v>347157.12</v>
      </c>
      <c r="I333" s="52">
        <v>132577.75</v>
      </c>
      <c r="J333" s="52">
        <v>0</v>
      </c>
      <c r="K333" s="52">
        <v>479734.87</v>
      </c>
      <c r="L333" s="53"/>
    </row>
    <row r="334" spans="1:12" x14ac:dyDescent="0.3">
      <c r="A334" s="18" t="s">
        <v>848</v>
      </c>
      <c r="B334" s="22" t="s">
        <v>341</v>
      </c>
      <c r="C334" s="23"/>
      <c r="D334" s="23"/>
      <c r="E334" s="23"/>
      <c r="F334" s="19" t="s">
        <v>849</v>
      </c>
      <c r="G334" s="20"/>
      <c r="H334" s="52">
        <v>48066</v>
      </c>
      <c r="I334" s="52">
        <v>20446</v>
      </c>
      <c r="J334" s="52">
        <v>0</v>
      </c>
      <c r="K334" s="52">
        <v>68512</v>
      </c>
      <c r="L334" s="53">
        <f>I334-J334</f>
        <v>20446</v>
      </c>
    </row>
    <row r="335" spans="1:12" x14ac:dyDescent="0.3">
      <c r="A335" s="24" t="s">
        <v>850</v>
      </c>
      <c r="B335" s="22" t="s">
        <v>341</v>
      </c>
      <c r="C335" s="23"/>
      <c r="D335" s="23"/>
      <c r="E335" s="23"/>
      <c r="F335" s="23"/>
      <c r="G335" s="25" t="s">
        <v>851</v>
      </c>
      <c r="H335" s="54">
        <v>48066</v>
      </c>
      <c r="I335" s="54">
        <v>20446</v>
      </c>
      <c r="J335" s="54">
        <v>0</v>
      </c>
      <c r="K335" s="54">
        <v>68512</v>
      </c>
      <c r="L335" s="55"/>
    </row>
    <row r="336" spans="1:12" x14ac:dyDescent="0.3">
      <c r="A336" s="26" t="s">
        <v>341</v>
      </c>
      <c r="B336" s="22" t="s">
        <v>341</v>
      </c>
      <c r="C336" s="23"/>
      <c r="D336" s="23"/>
      <c r="E336" s="23"/>
      <c r="F336" s="23"/>
      <c r="G336" s="27" t="s">
        <v>341</v>
      </c>
      <c r="H336" s="53"/>
      <c r="I336" s="53"/>
      <c r="J336" s="53"/>
      <c r="K336" s="53"/>
      <c r="L336" s="53"/>
    </row>
    <row r="337" spans="1:12" x14ac:dyDescent="0.3">
      <c r="A337" s="18" t="s">
        <v>852</v>
      </c>
      <c r="B337" s="22" t="s">
        <v>341</v>
      </c>
      <c r="C337" s="23"/>
      <c r="D337" s="23"/>
      <c r="E337" s="23"/>
      <c r="F337" s="19" t="s">
        <v>853</v>
      </c>
      <c r="G337" s="20"/>
      <c r="H337" s="52">
        <v>22543.02</v>
      </c>
      <c r="I337" s="52">
        <v>0</v>
      </c>
      <c r="J337" s="52">
        <v>0</v>
      </c>
      <c r="K337" s="52">
        <v>22543.02</v>
      </c>
      <c r="L337" s="53">
        <f>I337-J337</f>
        <v>0</v>
      </c>
    </row>
    <row r="338" spans="1:12" x14ac:dyDescent="0.3">
      <c r="A338" s="24" t="s">
        <v>854</v>
      </c>
      <c r="B338" s="22" t="s">
        <v>341</v>
      </c>
      <c r="C338" s="23"/>
      <c r="D338" s="23"/>
      <c r="E338" s="23"/>
      <c r="F338" s="23"/>
      <c r="G338" s="25" t="s">
        <v>855</v>
      </c>
      <c r="H338" s="54">
        <v>22543.02</v>
      </c>
      <c r="I338" s="54">
        <v>0</v>
      </c>
      <c r="J338" s="54">
        <v>0</v>
      </c>
      <c r="K338" s="54">
        <v>22543.02</v>
      </c>
      <c r="L338" s="55"/>
    </row>
    <row r="340" spans="1:12" x14ac:dyDescent="0.3">
      <c r="A340" s="18" t="s">
        <v>862</v>
      </c>
      <c r="B340" s="22" t="s">
        <v>341</v>
      </c>
      <c r="C340" s="23"/>
      <c r="D340" s="23"/>
      <c r="E340" s="23"/>
      <c r="F340" s="19" t="s">
        <v>863</v>
      </c>
      <c r="G340" s="20"/>
      <c r="H340" s="52">
        <v>166396.06</v>
      </c>
      <c r="I340" s="52">
        <v>30121.119999999999</v>
      </c>
      <c r="J340" s="52">
        <v>0</v>
      </c>
      <c r="K340" s="52">
        <v>196517.18</v>
      </c>
      <c r="L340" s="53">
        <f>I340-J340</f>
        <v>30121.119999999999</v>
      </c>
    </row>
    <row r="341" spans="1:12" x14ac:dyDescent="0.3">
      <c r="A341" s="24" t="s">
        <v>864</v>
      </c>
      <c r="B341" s="22" t="s">
        <v>341</v>
      </c>
      <c r="C341" s="23"/>
      <c r="D341" s="23"/>
      <c r="E341" s="23"/>
      <c r="F341" s="23"/>
      <c r="G341" s="25" t="s">
        <v>865</v>
      </c>
      <c r="H341" s="54">
        <v>8569.76</v>
      </c>
      <c r="I341" s="54">
        <v>0</v>
      </c>
      <c r="J341" s="54">
        <v>0</v>
      </c>
      <c r="K341" s="54">
        <v>8569.76</v>
      </c>
      <c r="L341" s="53">
        <f t="shared" ref="L341:L347" si="2">I341-J341</f>
        <v>0</v>
      </c>
    </row>
    <row r="342" spans="1:12" x14ac:dyDescent="0.3">
      <c r="A342" s="24" t="s">
        <v>866</v>
      </c>
      <c r="B342" s="22" t="s">
        <v>341</v>
      </c>
      <c r="C342" s="23"/>
      <c r="D342" s="23"/>
      <c r="E342" s="23"/>
      <c r="F342" s="23"/>
      <c r="G342" s="25" t="s">
        <v>768</v>
      </c>
      <c r="H342" s="54">
        <v>5498.02</v>
      </c>
      <c r="I342" s="54">
        <v>14322.3</v>
      </c>
      <c r="J342" s="54">
        <v>0</v>
      </c>
      <c r="K342" s="54">
        <v>19820.32</v>
      </c>
      <c r="L342" s="53">
        <f t="shared" si="2"/>
        <v>14322.3</v>
      </c>
    </row>
    <row r="343" spans="1:12" x14ac:dyDescent="0.3">
      <c r="A343" s="24" t="s">
        <v>867</v>
      </c>
      <c r="B343" s="22" t="s">
        <v>341</v>
      </c>
      <c r="C343" s="23"/>
      <c r="D343" s="23"/>
      <c r="E343" s="23"/>
      <c r="F343" s="23"/>
      <c r="G343" s="25" t="s">
        <v>868</v>
      </c>
      <c r="H343" s="54">
        <v>123833.7</v>
      </c>
      <c r="I343" s="54">
        <v>0</v>
      </c>
      <c r="J343" s="54">
        <v>0</v>
      </c>
      <c r="K343" s="54">
        <v>123833.7</v>
      </c>
      <c r="L343" s="53">
        <f t="shared" si="2"/>
        <v>0</v>
      </c>
    </row>
    <row r="344" spans="1:12" x14ac:dyDescent="0.3">
      <c r="A344" s="24" t="s">
        <v>869</v>
      </c>
      <c r="B344" s="22" t="s">
        <v>341</v>
      </c>
      <c r="C344" s="23"/>
      <c r="D344" s="23"/>
      <c r="E344" s="23"/>
      <c r="F344" s="23"/>
      <c r="G344" s="25" t="s">
        <v>870</v>
      </c>
      <c r="H344" s="54">
        <v>11300.3</v>
      </c>
      <c r="I344" s="54">
        <v>15798.82</v>
      </c>
      <c r="J344" s="54">
        <v>0</v>
      </c>
      <c r="K344" s="54">
        <v>27099.119999999999</v>
      </c>
      <c r="L344" s="53">
        <f t="shared" si="2"/>
        <v>15798.82</v>
      </c>
    </row>
    <row r="345" spans="1:12" x14ac:dyDescent="0.3">
      <c r="A345" s="24" t="s">
        <v>871</v>
      </c>
      <c r="B345" s="22" t="s">
        <v>341</v>
      </c>
      <c r="C345" s="23"/>
      <c r="D345" s="23"/>
      <c r="E345" s="23"/>
      <c r="F345" s="23"/>
      <c r="G345" s="25" t="s">
        <v>872</v>
      </c>
      <c r="H345" s="54">
        <v>2283.4</v>
      </c>
      <c r="I345" s="54">
        <v>0</v>
      </c>
      <c r="J345" s="54">
        <v>0</v>
      </c>
      <c r="K345" s="54">
        <v>2283.4</v>
      </c>
      <c r="L345" s="53">
        <f t="shared" si="2"/>
        <v>0</v>
      </c>
    </row>
    <row r="346" spans="1:12" x14ac:dyDescent="0.3">
      <c r="A346" s="24" t="s">
        <v>873</v>
      </c>
      <c r="B346" s="22" t="s">
        <v>341</v>
      </c>
      <c r="C346" s="23"/>
      <c r="D346" s="23"/>
      <c r="E346" s="23"/>
      <c r="F346" s="23"/>
      <c r="G346" s="25" t="s">
        <v>874</v>
      </c>
      <c r="H346" s="54">
        <v>12600</v>
      </c>
      <c r="I346" s="54">
        <v>0</v>
      </c>
      <c r="J346" s="54">
        <v>0</v>
      </c>
      <c r="K346" s="54">
        <v>12600</v>
      </c>
      <c r="L346" s="53">
        <f t="shared" si="2"/>
        <v>0</v>
      </c>
    </row>
    <row r="347" spans="1:12" x14ac:dyDescent="0.3">
      <c r="A347" s="24" t="s">
        <v>877</v>
      </c>
      <c r="B347" s="22" t="s">
        <v>341</v>
      </c>
      <c r="C347" s="23"/>
      <c r="D347" s="23"/>
      <c r="E347" s="23"/>
      <c r="F347" s="23"/>
      <c r="G347" s="25" t="s">
        <v>878</v>
      </c>
      <c r="H347" s="54">
        <v>2310.88</v>
      </c>
      <c r="I347" s="54">
        <v>0</v>
      </c>
      <c r="J347" s="54">
        <v>0</v>
      </c>
      <c r="K347" s="54">
        <v>2310.88</v>
      </c>
      <c r="L347" s="53">
        <f t="shared" si="2"/>
        <v>0</v>
      </c>
    </row>
    <row r="348" spans="1:12" x14ac:dyDescent="0.3">
      <c r="A348" s="26" t="s">
        <v>341</v>
      </c>
      <c r="B348" s="22" t="s">
        <v>341</v>
      </c>
      <c r="C348" s="23"/>
      <c r="D348" s="23"/>
      <c r="E348" s="23"/>
      <c r="F348" s="23"/>
      <c r="G348" s="27" t="s">
        <v>341</v>
      </c>
      <c r="H348" s="53"/>
      <c r="I348" s="53"/>
      <c r="J348" s="53"/>
      <c r="K348" s="53"/>
      <c r="L348" s="53"/>
    </row>
    <row r="349" spans="1:12" x14ac:dyDescent="0.3">
      <c r="A349" s="18" t="s">
        <v>879</v>
      </c>
      <c r="B349" s="22" t="s">
        <v>341</v>
      </c>
      <c r="C349" s="23"/>
      <c r="D349" s="23"/>
      <c r="E349" s="23"/>
      <c r="F349" s="19" t="s">
        <v>752</v>
      </c>
      <c r="G349" s="20"/>
      <c r="H349" s="52">
        <v>110152.04</v>
      </c>
      <c r="I349" s="52">
        <v>82010.63</v>
      </c>
      <c r="J349" s="52">
        <v>0</v>
      </c>
      <c r="K349" s="52">
        <v>192162.67</v>
      </c>
      <c r="L349" s="53">
        <f>I349-J349</f>
        <v>82010.63</v>
      </c>
    </row>
    <row r="350" spans="1:12" x14ac:dyDescent="0.3">
      <c r="A350" s="24" t="s">
        <v>880</v>
      </c>
      <c r="B350" s="22" t="s">
        <v>341</v>
      </c>
      <c r="C350" s="23"/>
      <c r="D350" s="23"/>
      <c r="E350" s="23"/>
      <c r="F350" s="23"/>
      <c r="G350" s="25" t="s">
        <v>754</v>
      </c>
      <c r="H350" s="54">
        <v>18753.2</v>
      </c>
      <c r="I350" s="54">
        <v>2822.08</v>
      </c>
      <c r="J350" s="54">
        <v>0</v>
      </c>
      <c r="K350" s="54">
        <v>21575.279999999999</v>
      </c>
      <c r="L350" s="55"/>
    </row>
    <row r="351" spans="1:12" x14ac:dyDescent="0.3">
      <c r="A351" s="24" t="s">
        <v>881</v>
      </c>
      <c r="B351" s="22" t="s">
        <v>341</v>
      </c>
      <c r="C351" s="23"/>
      <c r="D351" s="23"/>
      <c r="E351" s="23"/>
      <c r="F351" s="23"/>
      <c r="G351" s="25" t="s">
        <v>882</v>
      </c>
      <c r="H351" s="54">
        <v>176.4</v>
      </c>
      <c r="I351" s="54">
        <v>0</v>
      </c>
      <c r="J351" s="54">
        <v>0</v>
      </c>
      <c r="K351" s="54">
        <v>176.4</v>
      </c>
      <c r="L351" s="55"/>
    </row>
    <row r="352" spans="1:12" x14ac:dyDescent="0.3">
      <c r="A352" s="24" t="s">
        <v>883</v>
      </c>
      <c r="B352" s="22" t="s">
        <v>341</v>
      </c>
      <c r="C352" s="23"/>
      <c r="D352" s="23"/>
      <c r="E352" s="23"/>
      <c r="F352" s="23"/>
      <c r="G352" s="25" t="s">
        <v>884</v>
      </c>
      <c r="H352" s="54">
        <v>5903.69</v>
      </c>
      <c r="I352" s="54">
        <v>0</v>
      </c>
      <c r="J352" s="54">
        <v>0</v>
      </c>
      <c r="K352" s="54">
        <v>5903.69</v>
      </c>
      <c r="L352" s="55"/>
    </row>
    <row r="353" spans="1:12" x14ac:dyDescent="0.3">
      <c r="A353" s="24" t="s">
        <v>885</v>
      </c>
      <c r="B353" s="22" t="s">
        <v>341</v>
      </c>
      <c r="C353" s="23"/>
      <c r="D353" s="23"/>
      <c r="E353" s="23"/>
      <c r="F353" s="23"/>
      <c r="G353" s="25" t="s">
        <v>886</v>
      </c>
      <c r="H353" s="54">
        <v>81453.75</v>
      </c>
      <c r="I353" s="54">
        <v>8426.25</v>
      </c>
      <c r="J353" s="54">
        <v>0</v>
      </c>
      <c r="K353" s="54">
        <v>89880</v>
      </c>
      <c r="L353" s="55"/>
    </row>
    <row r="354" spans="1:12" x14ac:dyDescent="0.3">
      <c r="A354" s="24" t="s">
        <v>887</v>
      </c>
      <c r="B354" s="22" t="s">
        <v>341</v>
      </c>
      <c r="C354" s="23"/>
      <c r="D354" s="23"/>
      <c r="E354" s="23"/>
      <c r="F354" s="23"/>
      <c r="G354" s="25" t="s">
        <v>760</v>
      </c>
      <c r="H354" s="54">
        <v>0</v>
      </c>
      <c r="I354" s="54">
        <v>70762.3</v>
      </c>
      <c r="J354" s="54">
        <v>0</v>
      </c>
      <c r="K354" s="54">
        <v>70762.3</v>
      </c>
      <c r="L354" s="55"/>
    </row>
    <row r="355" spans="1:12" x14ac:dyDescent="0.3">
      <c r="A355" s="24" t="s">
        <v>888</v>
      </c>
      <c r="B355" s="22" t="s">
        <v>341</v>
      </c>
      <c r="C355" s="23"/>
      <c r="D355" s="23"/>
      <c r="E355" s="23"/>
      <c r="F355" s="23"/>
      <c r="G355" s="25" t="s">
        <v>756</v>
      </c>
      <c r="H355" s="54">
        <v>3865</v>
      </c>
      <c r="I355" s="54">
        <v>0</v>
      </c>
      <c r="J355" s="54">
        <v>0</v>
      </c>
      <c r="K355" s="54">
        <v>3865</v>
      </c>
      <c r="L355" s="55"/>
    </row>
    <row r="356" spans="1:12" x14ac:dyDescent="0.3">
      <c r="A356" s="26" t="s">
        <v>341</v>
      </c>
      <c r="B356" s="22" t="s">
        <v>341</v>
      </c>
      <c r="C356" s="23"/>
      <c r="D356" s="23"/>
      <c r="E356" s="23"/>
      <c r="F356" s="23"/>
      <c r="G356" s="27" t="s">
        <v>341</v>
      </c>
      <c r="H356" s="53"/>
      <c r="I356" s="53"/>
      <c r="J356" s="53"/>
      <c r="K356" s="53"/>
      <c r="L356" s="53"/>
    </row>
    <row r="357" spans="1:12" x14ac:dyDescent="0.3">
      <c r="A357" s="18" t="s">
        <v>889</v>
      </c>
      <c r="B357" s="21" t="s">
        <v>341</v>
      </c>
      <c r="C357" s="19" t="s">
        <v>890</v>
      </c>
      <c r="D357" s="20"/>
      <c r="E357" s="20"/>
      <c r="F357" s="20"/>
      <c r="G357" s="20"/>
      <c r="H357" s="52">
        <v>77918.53</v>
      </c>
      <c r="I357" s="52">
        <v>2049.65</v>
      </c>
      <c r="J357" s="52">
        <v>0.16</v>
      </c>
      <c r="K357" s="52">
        <v>79968.02</v>
      </c>
      <c r="L357" s="53">
        <f>I357-J357</f>
        <v>2049.4900000000002</v>
      </c>
    </row>
    <row r="358" spans="1:12" x14ac:dyDescent="0.3">
      <c r="A358" s="18" t="s">
        <v>891</v>
      </c>
      <c r="B358" s="22" t="s">
        <v>341</v>
      </c>
      <c r="C358" s="23"/>
      <c r="D358" s="19" t="s">
        <v>890</v>
      </c>
      <c r="E358" s="20"/>
      <c r="F358" s="20"/>
      <c r="G358" s="20"/>
      <c r="H358" s="52">
        <v>77918.53</v>
      </c>
      <c r="I358" s="52">
        <v>2049.65</v>
      </c>
      <c r="J358" s="52">
        <v>0.16</v>
      </c>
      <c r="K358" s="52">
        <v>79968.02</v>
      </c>
      <c r="L358" s="53"/>
    </row>
    <row r="359" spans="1:12" x14ac:dyDescent="0.3">
      <c r="A359" s="18" t="s">
        <v>892</v>
      </c>
      <c r="B359" s="22" t="s">
        <v>341</v>
      </c>
      <c r="C359" s="23"/>
      <c r="D359" s="23"/>
      <c r="E359" s="19" t="s">
        <v>890</v>
      </c>
      <c r="F359" s="20"/>
      <c r="G359" s="20"/>
      <c r="H359" s="52">
        <v>77918.53</v>
      </c>
      <c r="I359" s="52">
        <v>2049.65</v>
      </c>
      <c r="J359" s="52">
        <v>0.16</v>
      </c>
      <c r="K359" s="52">
        <v>79968.02</v>
      </c>
      <c r="L359" s="53"/>
    </row>
    <row r="360" spans="1:12" x14ac:dyDescent="0.3">
      <c r="A360" s="18" t="s">
        <v>893</v>
      </c>
      <c r="B360" s="22" t="s">
        <v>341</v>
      </c>
      <c r="C360" s="23"/>
      <c r="D360" s="23"/>
      <c r="E360" s="23"/>
      <c r="F360" s="19" t="s">
        <v>894</v>
      </c>
      <c r="G360" s="20"/>
      <c r="H360" s="52">
        <v>7350.78</v>
      </c>
      <c r="I360" s="52">
        <v>837.65</v>
      </c>
      <c r="J360" s="52">
        <v>0.16</v>
      </c>
      <c r="K360" s="52">
        <v>8188.27</v>
      </c>
      <c r="L360" s="53">
        <f>I360-J360</f>
        <v>837.49</v>
      </c>
    </row>
    <row r="361" spans="1:12" x14ac:dyDescent="0.3">
      <c r="A361" s="24" t="s">
        <v>895</v>
      </c>
      <c r="B361" s="22" t="s">
        <v>341</v>
      </c>
      <c r="C361" s="23"/>
      <c r="D361" s="23"/>
      <c r="E361" s="23"/>
      <c r="F361" s="23"/>
      <c r="G361" s="25" t="s">
        <v>896</v>
      </c>
      <c r="H361" s="54">
        <v>6699.94</v>
      </c>
      <c r="I361" s="54">
        <v>837.65</v>
      </c>
      <c r="J361" s="54">
        <v>0.16</v>
      </c>
      <c r="K361" s="54">
        <v>7537.43</v>
      </c>
      <c r="L361" s="55"/>
    </row>
    <row r="362" spans="1:12" x14ac:dyDescent="0.3">
      <c r="A362" s="24" t="s">
        <v>897</v>
      </c>
      <c r="B362" s="22" t="s">
        <v>341</v>
      </c>
      <c r="C362" s="23"/>
      <c r="D362" s="23"/>
      <c r="E362" s="23"/>
      <c r="F362" s="23"/>
      <c r="G362" s="25" t="s">
        <v>898</v>
      </c>
      <c r="H362" s="54">
        <v>650.84</v>
      </c>
      <c r="I362" s="54">
        <v>0</v>
      </c>
      <c r="J362" s="54">
        <v>0</v>
      </c>
      <c r="K362" s="54">
        <v>650.84</v>
      </c>
      <c r="L362" s="55"/>
    </row>
    <row r="363" spans="1:12" x14ac:dyDescent="0.3">
      <c r="A363" s="26" t="s">
        <v>341</v>
      </c>
      <c r="B363" s="22" t="s">
        <v>341</v>
      </c>
      <c r="C363" s="23"/>
      <c r="D363" s="23"/>
      <c r="E363" s="23"/>
      <c r="F363" s="23"/>
      <c r="G363" s="27" t="s">
        <v>341</v>
      </c>
      <c r="H363" s="53"/>
      <c r="I363" s="53"/>
      <c r="J363" s="53"/>
      <c r="K363" s="53"/>
      <c r="L363" s="53"/>
    </row>
    <row r="364" spans="1:12" x14ac:dyDescent="0.3">
      <c r="A364" s="18" t="s">
        <v>899</v>
      </c>
      <c r="B364" s="22" t="s">
        <v>341</v>
      </c>
      <c r="C364" s="23"/>
      <c r="D364" s="23"/>
      <c r="E364" s="23"/>
      <c r="F364" s="19" t="s">
        <v>900</v>
      </c>
      <c r="G364" s="20"/>
      <c r="H364" s="52">
        <v>49505.75</v>
      </c>
      <c r="I364" s="52">
        <v>1212</v>
      </c>
      <c r="J364" s="52">
        <v>0</v>
      </c>
      <c r="K364" s="52">
        <v>50717.75</v>
      </c>
      <c r="L364" s="53">
        <f>I364-J364</f>
        <v>1212</v>
      </c>
    </row>
    <row r="365" spans="1:12" x14ac:dyDescent="0.3">
      <c r="A365" s="24" t="s">
        <v>901</v>
      </c>
      <c r="B365" s="22" t="s">
        <v>341</v>
      </c>
      <c r="C365" s="23"/>
      <c r="D365" s="23"/>
      <c r="E365" s="23"/>
      <c r="F365" s="23"/>
      <c r="G365" s="25" t="s">
        <v>902</v>
      </c>
      <c r="H365" s="54">
        <v>5356.2</v>
      </c>
      <c r="I365" s="54">
        <v>0</v>
      </c>
      <c r="J365" s="54">
        <v>0</v>
      </c>
      <c r="K365" s="54">
        <v>5356.2</v>
      </c>
      <c r="L365" s="55"/>
    </row>
    <row r="366" spans="1:12" x14ac:dyDescent="0.3">
      <c r="A366" s="24" t="s">
        <v>905</v>
      </c>
      <c r="B366" s="22" t="s">
        <v>341</v>
      </c>
      <c r="C366" s="23"/>
      <c r="D366" s="23"/>
      <c r="E366" s="23"/>
      <c r="F366" s="23"/>
      <c r="G366" s="25" t="s">
        <v>906</v>
      </c>
      <c r="H366" s="54">
        <v>44149.55</v>
      </c>
      <c r="I366" s="54">
        <v>1212</v>
      </c>
      <c r="J366" s="54">
        <v>0</v>
      </c>
      <c r="K366" s="54">
        <v>45361.55</v>
      </c>
      <c r="L366" s="55"/>
    </row>
    <row r="367" spans="1:12" x14ac:dyDescent="0.3">
      <c r="A367" s="26" t="s">
        <v>341</v>
      </c>
      <c r="B367" s="22" t="s">
        <v>341</v>
      </c>
      <c r="C367" s="23"/>
      <c r="D367" s="23"/>
      <c r="E367" s="23"/>
      <c r="F367" s="23"/>
      <c r="G367" s="27" t="s">
        <v>341</v>
      </c>
      <c r="H367" s="53"/>
      <c r="I367" s="53"/>
      <c r="J367" s="53"/>
      <c r="K367" s="53"/>
      <c r="L367" s="53"/>
    </row>
    <row r="368" spans="1:12" x14ac:dyDescent="0.3">
      <c r="A368" s="18" t="s">
        <v>915</v>
      </c>
      <c r="B368" s="22" t="s">
        <v>341</v>
      </c>
      <c r="C368" s="23"/>
      <c r="D368" s="23"/>
      <c r="E368" s="23"/>
      <c r="F368" s="19" t="s">
        <v>916</v>
      </c>
      <c r="G368" s="20"/>
      <c r="H368" s="52">
        <v>11262</v>
      </c>
      <c r="I368" s="52">
        <v>0</v>
      </c>
      <c r="J368" s="52">
        <v>0</v>
      </c>
      <c r="K368" s="52">
        <v>11262</v>
      </c>
      <c r="L368" s="53">
        <f>I368-J368</f>
        <v>0</v>
      </c>
    </row>
    <row r="369" spans="1:12" x14ac:dyDescent="0.3">
      <c r="A369" s="24" t="s">
        <v>917</v>
      </c>
      <c r="B369" s="22" t="s">
        <v>341</v>
      </c>
      <c r="C369" s="23"/>
      <c r="D369" s="23"/>
      <c r="E369" s="23"/>
      <c r="F369" s="23"/>
      <c r="G369" s="25" t="s">
        <v>918</v>
      </c>
      <c r="H369" s="54">
        <v>11262</v>
      </c>
      <c r="I369" s="54">
        <v>0</v>
      </c>
      <c r="J369" s="54">
        <v>0</v>
      </c>
      <c r="K369" s="54">
        <v>11262</v>
      </c>
      <c r="L369" s="55"/>
    </row>
    <row r="370" spans="1:12" x14ac:dyDescent="0.3">
      <c r="A370" s="26" t="s">
        <v>341</v>
      </c>
      <c r="B370" s="22" t="s">
        <v>341</v>
      </c>
      <c r="C370" s="23"/>
      <c r="D370" s="23"/>
      <c r="E370" s="23"/>
      <c r="F370" s="23"/>
      <c r="G370" s="27" t="s">
        <v>341</v>
      </c>
      <c r="H370" s="53"/>
      <c r="I370" s="53"/>
      <c r="J370" s="53"/>
      <c r="K370" s="53"/>
      <c r="L370" s="53"/>
    </row>
    <row r="371" spans="1:12" x14ac:dyDescent="0.3">
      <c r="A371" s="18" t="s">
        <v>919</v>
      </c>
      <c r="B371" s="22" t="s">
        <v>341</v>
      </c>
      <c r="C371" s="23"/>
      <c r="D371" s="23"/>
      <c r="E371" s="23"/>
      <c r="F371" s="19" t="s">
        <v>794</v>
      </c>
      <c r="G371" s="20"/>
      <c r="H371" s="52">
        <v>9800</v>
      </c>
      <c r="I371" s="52">
        <v>0</v>
      </c>
      <c r="J371" s="52">
        <v>0</v>
      </c>
      <c r="K371" s="52">
        <v>9800</v>
      </c>
      <c r="L371" s="53">
        <f>I371-J371</f>
        <v>0</v>
      </c>
    </row>
    <row r="372" spans="1:12" x14ac:dyDescent="0.3">
      <c r="A372" s="24" t="s">
        <v>920</v>
      </c>
      <c r="B372" s="22" t="s">
        <v>341</v>
      </c>
      <c r="C372" s="23"/>
      <c r="D372" s="23"/>
      <c r="E372" s="23"/>
      <c r="F372" s="23"/>
      <c r="G372" s="25" t="s">
        <v>794</v>
      </c>
      <c r="H372" s="54">
        <v>9800</v>
      </c>
      <c r="I372" s="54">
        <v>0</v>
      </c>
      <c r="J372" s="54">
        <v>0</v>
      </c>
      <c r="K372" s="54">
        <v>9800</v>
      </c>
      <c r="L372" s="55"/>
    </row>
    <row r="373" spans="1:12" x14ac:dyDescent="0.3">
      <c r="A373" s="18" t="s">
        <v>341</v>
      </c>
      <c r="B373" s="21" t="s">
        <v>341</v>
      </c>
      <c r="C373" s="19" t="s">
        <v>341</v>
      </c>
      <c r="D373" s="20"/>
      <c r="E373" s="20"/>
      <c r="F373" s="20"/>
      <c r="G373" s="20"/>
      <c r="H373" s="56"/>
      <c r="I373" s="56"/>
      <c r="J373" s="56"/>
      <c r="K373" s="56"/>
      <c r="L373" s="53"/>
    </row>
    <row r="374" spans="1:12" x14ac:dyDescent="0.3">
      <c r="A374" s="18" t="s">
        <v>921</v>
      </c>
      <c r="B374" s="21" t="s">
        <v>341</v>
      </c>
      <c r="C374" s="19" t="s">
        <v>922</v>
      </c>
      <c r="D374" s="20"/>
      <c r="E374" s="20"/>
      <c r="F374" s="20"/>
      <c r="G374" s="20"/>
      <c r="H374" s="52">
        <v>397163.06</v>
      </c>
      <c r="I374" s="52">
        <v>49386.44</v>
      </c>
      <c r="J374" s="52">
        <v>0</v>
      </c>
      <c r="K374" s="52">
        <v>446549.5</v>
      </c>
      <c r="L374" s="53">
        <f>I374-J374</f>
        <v>49386.44</v>
      </c>
    </row>
    <row r="375" spans="1:12" x14ac:dyDescent="0.3">
      <c r="A375" s="18" t="s">
        <v>923</v>
      </c>
      <c r="B375" s="22" t="s">
        <v>341</v>
      </c>
      <c r="C375" s="23"/>
      <c r="D375" s="19" t="s">
        <v>922</v>
      </c>
      <c r="E375" s="20"/>
      <c r="F375" s="20"/>
      <c r="G375" s="20"/>
      <c r="H375" s="52">
        <v>397163.06</v>
      </c>
      <c r="I375" s="52">
        <v>49386.44</v>
      </c>
      <c r="J375" s="52">
        <v>0</v>
      </c>
      <c r="K375" s="52">
        <v>446549.5</v>
      </c>
      <c r="L375" s="53"/>
    </row>
    <row r="376" spans="1:12" x14ac:dyDescent="0.3">
      <c r="A376" s="18" t="s">
        <v>924</v>
      </c>
      <c r="B376" s="22" t="s">
        <v>341</v>
      </c>
      <c r="C376" s="23"/>
      <c r="D376" s="23"/>
      <c r="E376" s="19" t="s">
        <v>922</v>
      </c>
      <c r="F376" s="20"/>
      <c r="G376" s="20"/>
      <c r="H376" s="52">
        <v>397163.06</v>
      </c>
      <c r="I376" s="52">
        <v>49386.44</v>
      </c>
      <c r="J376" s="52">
        <v>0</v>
      </c>
      <c r="K376" s="52">
        <v>446549.5</v>
      </c>
      <c r="L376" s="53"/>
    </row>
    <row r="377" spans="1:12" x14ac:dyDescent="0.3">
      <c r="A377" s="18" t="s">
        <v>925</v>
      </c>
      <c r="B377" s="22" t="s">
        <v>341</v>
      </c>
      <c r="C377" s="23"/>
      <c r="D377" s="23"/>
      <c r="E377" s="23"/>
      <c r="F377" s="19" t="s">
        <v>922</v>
      </c>
      <c r="G377" s="20"/>
      <c r="H377" s="52">
        <v>397163.06</v>
      </c>
      <c r="I377" s="52">
        <v>49386.44</v>
      </c>
      <c r="J377" s="52">
        <v>0</v>
      </c>
      <c r="K377" s="52">
        <v>446549.5</v>
      </c>
      <c r="L377" s="53"/>
    </row>
    <row r="378" spans="1:12" x14ac:dyDescent="0.3">
      <c r="A378" s="24" t="s">
        <v>926</v>
      </c>
      <c r="B378" s="22" t="s">
        <v>341</v>
      </c>
      <c r="C378" s="23"/>
      <c r="D378" s="23"/>
      <c r="E378" s="23"/>
      <c r="F378" s="23"/>
      <c r="G378" s="25" t="s">
        <v>927</v>
      </c>
      <c r="H378" s="54">
        <v>390122.89</v>
      </c>
      <c r="I378" s="54">
        <v>48633.54</v>
      </c>
      <c r="J378" s="54">
        <v>0</v>
      </c>
      <c r="K378" s="54">
        <v>438756.43</v>
      </c>
      <c r="L378" s="53">
        <f t="shared" ref="L378:L379" si="3">I378-J378</f>
        <v>48633.54</v>
      </c>
    </row>
    <row r="379" spans="1:12" x14ac:dyDescent="0.3">
      <c r="A379" s="24" t="s">
        <v>928</v>
      </c>
      <c r="B379" s="22" t="s">
        <v>341</v>
      </c>
      <c r="C379" s="23"/>
      <c r="D379" s="23"/>
      <c r="E379" s="23"/>
      <c r="F379" s="23"/>
      <c r="G379" s="25" t="s">
        <v>929</v>
      </c>
      <c r="H379" s="54">
        <v>7040.17</v>
      </c>
      <c r="I379" s="54">
        <v>752.9</v>
      </c>
      <c r="J379" s="54">
        <v>0</v>
      </c>
      <c r="K379" s="54">
        <v>7793.07</v>
      </c>
      <c r="L379" s="53">
        <f t="shared" si="3"/>
        <v>752.9</v>
      </c>
    </row>
    <row r="380" spans="1:12" x14ac:dyDescent="0.3">
      <c r="A380" s="26" t="s">
        <v>341</v>
      </c>
      <c r="B380" s="22" t="s">
        <v>341</v>
      </c>
      <c r="C380" s="23"/>
      <c r="D380" s="23"/>
      <c r="E380" s="23"/>
      <c r="F380" s="23"/>
      <c r="G380" s="27" t="s">
        <v>341</v>
      </c>
      <c r="H380" s="53"/>
      <c r="I380" s="53"/>
      <c r="J380" s="53"/>
      <c r="K380" s="53"/>
      <c r="L380" s="53"/>
    </row>
    <row r="381" spans="1:12" x14ac:dyDescent="0.3">
      <c r="A381" s="18" t="s">
        <v>930</v>
      </c>
      <c r="B381" s="21" t="s">
        <v>341</v>
      </c>
      <c r="C381" s="19" t="s">
        <v>931</v>
      </c>
      <c r="D381" s="20"/>
      <c r="E381" s="20"/>
      <c r="F381" s="20"/>
      <c r="G381" s="20"/>
      <c r="H381" s="52">
        <v>25515.63</v>
      </c>
      <c r="I381" s="52">
        <v>2698.87</v>
      </c>
      <c r="J381" s="52">
        <v>0</v>
      </c>
      <c r="K381" s="52">
        <v>28214.5</v>
      </c>
      <c r="L381" s="53">
        <f>I381-J381</f>
        <v>2698.87</v>
      </c>
    </row>
    <row r="382" spans="1:12" x14ac:dyDescent="0.3">
      <c r="A382" s="18" t="s">
        <v>932</v>
      </c>
      <c r="B382" s="22" t="s">
        <v>341</v>
      </c>
      <c r="C382" s="23"/>
      <c r="D382" s="19" t="s">
        <v>931</v>
      </c>
      <c r="E382" s="20"/>
      <c r="F382" s="20"/>
      <c r="G382" s="20"/>
      <c r="H382" s="52">
        <v>25515.63</v>
      </c>
      <c r="I382" s="52">
        <v>2698.87</v>
      </c>
      <c r="J382" s="52">
        <v>0</v>
      </c>
      <c r="K382" s="52">
        <v>28214.5</v>
      </c>
      <c r="L382" s="53"/>
    </row>
    <row r="383" spans="1:12" x14ac:dyDescent="0.3">
      <c r="A383" s="18" t="s">
        <v>933</v>
      </c>
      <c r="B383" s="22" t="s">
        <v>341</v>
      </c>
      <c r="C383" s="23"/>
      <c r="D383" s="23"/>
      <c r="E383" s="19" t="s">
        <v>931</v>
      </c>
      <c r="F383" s="20"/>
      <c r="G383" s="20"/>
      <c r="H383" s="52">
        <v>25515.63</v>
      </c>
      <c r="I383" s="52">
        <v>2698.87</v>
      </c>
      <c r="J383" s="52">
        <v>0</v>
      </c>
      <c r="K383" s="52">
        <v>28214.5</v>
      </c>
      <c r="L383" s="53"/>
    </row>
    <row r="384" spans="1:12" x14ac:dyDescent="0.3">
      <c r="A384" s="18" t="s">
        <v>934</v>
      </c>
      <c r="B384" s="22" t="s">
        <v>341</v>
      </c>
      <c r="C384" s="23"/>
      <c r="D384" s="23"/>
      <c r="E384" s="23"/>
      <c r="F384" s="19" t="s">
        <v>931</v>
      </c>
      <c r="G384" s="20"/>
      <c r="H384" s="52">
        <v>25515.63</v>
      </c>
      <c r="I384" s="52">
        <v>2698.87</v>
      </c>
      <c r="J384" s="52">
        <v>0</v>
      </c>
      <c r="K384" s="52">
        <v>28214.5</v>
      </c>
      <c r="L384" s="53"/>
    </row>
    <row r="385" spans="1:12" x14ac:dyDescent="0.3">
      <c r="A385" s="24" t="s">
        <v>935</v>
      </c>
      <c r="B385" s="22" t="s">
        <v>341</v>
      </c>
      <c r="C385" s="23"/>
      <c r="D385" s="23"/>
      <c r="E385" s="23"/>
      <c r="F385" s="23"/>
      <c r="G385" s="25" t="s">
        <v>567</v>
      </c>
      <c r="H385" s="54">
        <v>12709.18</v>
      </c>
      <c r="I385" s="54">
        <v>1624.6</v>
      </c>
      <c r="J385" s="54">
        <v>0</v>
      </c>
      <c r="K385" s="54">
        <v>14333.78</v>
      </c>
      <c r="L385" s="55"/>
    </row>
    <row r="386" spans="1:12" x14ac:dyDescent="0.3">
      <c r="A386" s="24" t="s">
        <v>936</v>
      </c>
      <c r="B386" s="22" t="s">
        <v>341</v>
      </c>
      <c r="C386" s="23"/>
      <c r="D386" s="23"/>
      <c r="E386" s="23"/>
      <c r="F386" s="23"/>
      <c r="G386" s="25" t="s">
        <v>565</v>
      </c>
      <c r="H386" s="54">
        <v>12806.45</v>
      </c>
      <c r="I386" s="54">
        <v>1074.27</v>
      </c>
      <c r="J386" s="54">
        <v>0</v>
      </c>
      <c r="K386" s="54">
        <v>13880.72</v>
      </c>
      <c r="L386" s="55"/>
    </row>
    <row r="387" spans="1:12" x14ac:dyDescent="0.3">
      <c r="A387" s="26" t="s">
        <v>341</v>
      </c>
      <c r="B387" s="22" t="s">
        <v>341</v>
      </c>
      <c r="C387" s="23"/>
      <c r="D387" s="23"/>
      <c r="E387" s="23"/>
      <c r="F387" s="23"/>
      <c r="G387" s="27" t="s">
        <v>341</v>
      </c>
      <c r="H387" s="53"/>
      <c r="I387" s="53"/>
      <c r="J387" s="53"/>
      <c r="K387" s="53"/>
      <c r="L387" s="53"/>
    </row>
    <row r="388" spans="1:12" x14ac:dyDescent="0.3">
      <c r="A388" s="18" t="s">
        <v>937</v>
      </c>
      <c r="B388" s="21" t="s">
        <v>341</v>
      </c>
      <c r="C388" s="19" t="s">
        <v>938</v>
      </c>
      <c r="D388" s="20"/>
      <c r="E388" s="20"/>
      <c r="F388" s="20"/>
      <c r="G388" s="20"/>
      <c r="H388" s="52">
        <v>2267.09</v>
      </c>
      <c r="I388" s="52">
        <v>0</v>
      </c>
      <c r="J388" s="52">
        <v>0</v>
      </c>
      <c r="K388" s="52">
        <v>2267.09</v>
      </c>
      <c r="L388" s="53">
        <f>I388-J388</f>
        <v>0</v>
      </c>
    </row>
    <row r="389" spans="1:12" x14ac:dyDescent="0.3">
      <c r="A389" s="18" t="s">
        <v>939</v>
      </c>
      <c r="B389" s="22" t="s">
        <v>341</v>
      </c>
      <c r="C389" s="23"/>
      <c r="D389" s="19" t="s">
        <v>938</v>
      </c>
      <c r="E389" s="20"/>
      <c r="F389" s="20"/>
      <c r="G389" s="20"/>
      <c r="H389" s="52">
        <v>2267.09</v>
      </c>
      <c r="I389" s="52">
        <v>0</v>
      </c>
      <c r="J389" s="52">
        <v>0</v>
      </c>
      <c r="K389" s="52">
        <v>2267.09</v>
      </c>
      <c r="L389" s="53"/>
    </row>
    <row r="390" spans="1:12" x14ac:dyDescent="0.3">
      <c r="A390" s="18" t="s">
        <v>940</v>
      </c>
      <c r="B390" s="22" t="s">
        <v>341</v>
      </c>
      <c r="C390" s="23"/>
      <c r="D390" s="23"/>
      <c r="E390" s="19" t="s">
        <v>938</v>
      </c>
      <c r="F390" s="20"/>
      <c r="G390" s="20"/>
      <c r="H390" s="52">
        <v>2267.09</v>
      </c>
      <c r="I390" s="52">
        <v>0</v>
      </c>
      <c r="J390" s="52">
        <v>0</v>
      </c>
      <c r="K390" s="52">
        <v>2267.09</v>
      </c>
      <c r="L390" s="53"/>
    </row>
    <row r="391" spans="1:12" x14ac:dyDescent="0.3">
      <c r="A391" s="18" t="s">
        <v>941</v>
      </c>
      <c r="B391" s="22" t="s">
        <v>341</v>
      </c>
      <c r="C391" s="23"/>
      <c r="D391" s="23"/>
      <c r="E391" s="23"/>
      <c r="F391" s="19" t="s">
        <v>938</v>
      </c>
      <c r="G391" s="20"/>
      <c r="H391" s="52">
        <v>2267.09</v>
      </c>
      <c r="I391" s="52">
        <v>0</v>
      </c>
      <c r="J391" s="52">
        <v>0</v>
      </c>
      <c r="K391" s="52">
        <v>2267.09</v>
      </c>
      <c r="L391" s="53"/>
    </row>
    <row r="392" spans="1:12" x14ac:dyDescent="0.3">
      <c r="A392" s="24" t="s">
        <v>942</v>
      </c>
      <c r="B392" s="22" t="s">
        <v>341</v>
      </c>
      <c r="C392" s="23"/>
      <c r="D392" s="23"/>
      <c r="E392" s="23"/>
      <c r="F392" s="23"/>
      <c r="G392" s="25" t="s">
        <v>938</v>
      </c>
      <c r="H392" s="54">
        <v>2267.09</v>
      </c>
      <c r="I392" s="54">
        <v>0</v>
      </c>
      <c r="J392" s="54">
        <v>0</v>
      </c>
      <c r="K392" s="54">
        <v>2267.09</v>
      </c>
      <c r="L392" s="55"/>
    </row>
    <row r="393" spans="1:12" x14ac:dyDescent="0.3">
      <c r="A393" s="26" t="s">
        <v>341</v>
      </c>
      <c r="B393" s="22" t="s">
        <v>341</v>
      </c>
      <c r="C393" s="23"/>
      <c r="D393" s="23"/>
      <c r="E393" s="23"/>
      <c r="F393" s="23"/>
      <c r="G393" s="27" t="s">
        <v>341</v>
      </c>
      <c r="H393" s="53"/>
      <c r="I393" s="53"/>
      <c r="J393" s="53"/>
      <c r="K393" s="53"/>
      <c r="L393" s="53"/>
    </row>
    <row r="394" spans="1:12" x14ac:dyDescent="0.3">
      <c r="A394" s="18" t="s">
        <v>943</v>
      </c>
      <c r="B394" s="21" t="s">
        <v>341</v>
      </c>
      <c r="C394" s="19" t="s">
        <v>944</v>
      </c>
      <c r="D394" s="20"/>
      <c r="E394" s="20"/>
      <c r="F394" s="20"/>
      <c r="G394" s="20"/>
      <c r="H394" s="52">
        <v>86832.22</v>
      </c>
      <c r="I394" s="52">
        <v>86104.8</v>
      </c>
      <c r="J394" s="52">
        <v>0</v>
      </c>
      <c r="K394" s="52">
        <v>172937.02</v>
      </c>
      <c r="L394" s="53">
        <f>I394-J394</f>
        <v>86104.8</v>
      </c>
    </row>
    <row r="395" spans="1:12" x14ac:dyDescent="0.3">
      <c r="A395" s="18" t="s">
        <v>945</v>
      </c>
      <c r="B395" s="22" t="s">
        <v>341</v>
      </c>
      <c r="C395" s="23"/>
      <c r="D395" s="19" t="s">
        <v>944</v>
      </c>
      <c r="E395" s="20"/>
      <c r="F395" s="20"/>
      <c r="G395" s="20"/>
      <c r="H395" s="52">
        <v>86832.22</v>
      </c>
      <c r="I395" s="52">
        <v>86104.8</v>
      </c>
      <c r="J395" s="52">
        <v>0</v>
      </c>
      <c r="K395" s="52">
        <v>172937.02</v>
      </c>
      <c r="L395" s="53"/>
    </row>
    <row r="396" spans="1:12" x14ac:dyDescent="0.3">
      <c r="A396" s="18" t="s">
        <v>946</v>
      </c>
      <c r="B396" s="22" t="s">
        <v>341</v>
      </c>
      <c r="C396" s="23"/>
      <c r="D396" s="23"/>
      <c r="E396" s="19" t="s">
        <v>944</v>
      </c>
      <c r="F396" s="20"/>
      <c r="G396" s="20"/>
      <c r="H396" s="52">
        <v>86832.22</v>
      </c>
      <c r="I396" s="52">
        <v>86104.8</v>
      </c>
      <c r="J396" s="52">
        <v>0</v>
      </c>
      <c r="K396" s="52">
        <v>172937.02</v>
      </c>
      <c r="L396" s="53"/>
    </row>
    <row r="397" spans="1:12" x14ac:dyDescent="0.3">
      <c r="A397" s="18" t="s">
        <v>947</v>
      </c>
      <c r="B397" s="22" t="s">
        <v>341</v>
      </c>
      <c r="C397" s="23"/>
      <c r="D397" s="23"/>
      <c r="E397" s="23"/>
      <c r="F397" s="19" t="s">
        <v>944</v>
      </c>
      <c r="G397" s="20"/>
      <c r="H397" s="52">
        <v>86832.22</v>
      </c>
      <c r="I397" s="52">
        <v>86104.8</v>
      </c>
      <c r="J397" s="52">
        <v>0</v>
      </c>
      <c r="K397" s="52">
        <v>172937.02</v>
      </c>
      <c r="L397" s="53"/>
    </row>
    <row r="398" spans="1:12" x14ac:dyDescent="0.3">
      <c r="A398" s="24" t="s">
        <v>948</v>
      </c>
      <c r="B398" s="22" t="s">
        <v>341</v>
      </c>
      <c r="C398" s="23"/>
      <c r="D398" s="23"/>
      <c r="E398" s="23"/>
      <c r="F398" s="23"/>
      <c r="G398" s="25" t="s">
        <v>949</v>
      </c>
      <c r="H398" s="54">
        <v>7496.13</v>
      </c>
      <c r="I398" s="54">
        <v>0</v>
      </c>
      <c r="J398" s="54">
        <v>0</v>
      </c>
      <c r="K398" s="54">
        <v>7496.13</v>
      </c>
      <c r="L398" s="55"/>
    </row>
    <row r="399" spans="1:12" x14ac:dyDescent="0.3">
      <c r="A399" s="24" t="s">
        <v>950</v>
      </c>
      <c r="B399" s="22" t="s">
        <v>341</v>
      </c>
      <c r="C399" s="23"/>
      <c r="D399" s="23"/>
      <c r="E399" s="23"/>
      <c r="F399" s="23"/>
      <c r="G399" s="25" t="s">
        <v>951</v>
      </c>
      <c r="H399" s="54">
        <v>60000</v>
      </c>
      <c r="I399" s="54">
        <v>58000</v>
      </c>
      <c r="J399" s="54">
        <v>0</v>
      </c>
      <c r="K399" s="54">
        <v>118000</v>
      </c>
      <c r="L399" s="55"/>
    </row>
    <row r="400" spans="1:12" x14ac:dyDescent="0.3">
      <c r="A400" s="24" t="s">
        <v>952</v>
      </c>
      <c r="B400" s="22" t="s">
        <v>341</v>
      </c>
      <c r="C400" s="23"/>
      <c r="D400" s="23"/>
      <c r="E400" s="23"/>
      <c r="F400" s="23"/>
      <c r="G400" s="25" t="s">
        <v>953</v>
      </c>
      <c r="H400" s="54">
        <v>19336.09</v>
      </c>
      <c r="I400" s="54">
        <v>28104.799999999999</v>
      </c>
      <c r="J400" s="54">
        <v>0</v>
      </c>
      <c r="K400" s="54">
        <v>47440.89</v>
      </c>
      <c r="L400" s="55"/>
    </row>
    <row r="401" spans="1:12" x14ac:dyDescent="0.3">
      <c r="A401" s="18" t="s">
        <v>341</v>
      </c>
      <c r="B401" s="22" t="s">
        <v>341</v>
      </c>
      <c r="C401" s="23"/>
      <c r="D401" s="23"/>
      <c r="E401" s="19" t="s">
        <v>341</v>
      </c>
      <c r="F401" s="20"/>
      <c r="G401" s="20"/>
      <c r="H401" s="56"/>
      <c r="I401" s="56"/>
      <c r="J401" s="56"/>
      <c r="K401" s="56"/>
      <c r="L401" s="53"/>
    </row>
    <row r="402" spans="1:12" x14ac:dyDescent="0.3">
      <c r="A402" s="18" t="s">
        <v>74</v>
      </c>
      <c r="B402" s="19" t="s">
        <v>954</v>
      </c>
      <c r="C402" s="20"/>
      <c r="D402" s="20"/>
      <c r="E402" s="20"/>
      <c r="F402" s="20"/>
      <c r="G402" s="20"/>
      <c r="H402" s="52">
        <v>17730961.559999999</v>
      </c>
      <c r="I402" s="52">
        <v>927.78</v>
      </c>
      <c r="J402" s="52">
        <v>2656535.48</v>
      </c>
      <c r="K402" s="52">
        <v>20386569.260000002</v>
      </c>
      <c r="L402" s="55">
        <f>J402-I402</f>
        <v>2655607.7000000002</v>
      </c>
    </row>
    <row r="403" spans="1:12" x14ac:dyDescent="0.3">
      <c r="A403" s="18" t="s">
        <v>955</v>
      </c>
      <c r="B403" s="21" t="s">
        <v>341</v>
      </c>
      <c r="C403" s="19" t="s">
        <v>954</v>
      </c>
      <c r="D403" s="20"/>
      <c r="E403" s="20"/>
      <c r="F403" s="20"/>
      <c r="G403" s="20"/>
      <c r="H403" s="52">
        <v>17730961.559999999</v>
      </c>
      <c r="I403" s="52">
        <v>927.78</v>
      </c>
      <c r="J403" s="52">
        <v>2656535.48</v>
      </c>
      <c r="K403" s="52">
        <v>20386569.260000002</v>
      </c>
      <c r="L403" s="53"/>
    </row>
    <row r="404" spans="1:12" x14ac:dyDescent="0.3">
      <c r="A404" s="18" t="s">
        <v>956</v>
      </c>
      <c r="B404" s="22" t="s">
        <v>341</v>
      </c>
      <c r="C404" s="23"/>
      <c r="D404" s="19" t="s">
        <v>954</v>
      </c>
      <c r="E404" s="20"/>
      <c r="F404" s="20"/>
      <c r="G404" s="20"/>
      <c r="H404" s="52">
        <v>17730961.559999999</v>
      </c>
      <c r="I404" s="52">
        <v>927.78</v>
      </c>
      <c r="J404" s="52">
        <v>2656535.48</v>
      </c>
      <c r="K404" s="52">
        <v>20386569.260000002</v>
      </c>
      <c r="L404" s="53"/>
    </row>
    <row r="405" spans="1:12" x14ac:dyDescent="0.3">
      <c r="A405" s="18" t="s">
        <v>957</v>
      </c>
      <c r="B405" s="22" t="s">
        <v>341</v>
      </c>
      <c r="C405" s="23"/>
      <c r="D405" s="23"/>
      <c r="E405" s="19" t="s">
        <v>958</v>
      </c>
      <c r="F405" s="20"/>
      <c r="G405" s="20"/>
      <c r="H405" s="52">
        <v>17361262.219999999</v>
      </c>
      <c r="I405" s="52">
        <v>0</v>
      </c>
      <c r="J405" s="52">
        <v>2548514.33</v>
      </c>
      <c r="K405" s="52">
        <v>19909776.550000001</v>
      </c>
      <c r="L405" s="53"/>
    </row>
    <row r="406" spans="1:12" x14ac:dyDescent="0.3">
      <c r="A406" s="18" t="s">
        <v>959</v>
      </c>
      <c r="B406" s="22" t="s">
        <v>341</v>
      </c>
      <c r="C406" s="23"/>
      <c r="D406" s="23"/>
      <c r="E406" s="23"/>
      <c r="F406" s="19" t="s">
        <v>958</v>
      </c>
      <c r="G406" s="20"/>
      <c r="H406" s="52">
        <v>17361262.219999999</v>
      </c>
      <c r="I406" s="52">
        <v>0</v>
      </c>
      <c r="J406" s="52">
        <v>2548514.33</v>
      </c>
      <c r="K406" s="52">
        <v>19909776.550000001</v>
      </c>
      <c r="L406" s="53"/>
    </row>
    <row r="407" spans="1:12" x14ac:dyDescent="0.3">
      <c r="A407" s="24" t="s">
        <v>960</v>
      </c>
      <c r="B407" s="22" t="s">
        <v>341</v>
      </c>
      <c r="C407" s="23"/>
      <c r="D407" s="23"/>
      <c r="E407" s="23"/>
      <c r="F407" s="23"/>
      <c r="G407" s="25" t="s">
        <v>546</v>
      </c>
      <c r="H407" s="54">
        <v>17361262.219999999</v>
      </c>
      <c r="I407" s="54">
        <v>0</v>
      </c>
      <c r="J407" s="54">
        <v>2548514.33</v>
      </c>
      <c r="K407" s="54">
        <v>19909776.550000001</v>
      </c>
      <c r="L407" s="55"/>
    </row>
    <row r="408" spans="1:12" x14ac:dyDescent="0.3">
      <c r="A408" s="26" t="s">
        <v>341</v>
      </c>
      <c r="B408" s="22" t="s">
        <v>341</v>
      </c>
      <c r="C408" s="23"/>
      <c r="D408" s="23"/>
      <c r="E408" s="23"/>
      <c r="F408" s="23"/>
      <c r="G408" s="27" t="s">
        <v>341</v>
      </c>
      <c r="H408" s="53"/>
      <c r="I408" s="53"/>
      <c r="J408" s="53"/>
      <c r="K408" s="53"/>
      <c r="L408" s="53"/>
    </row>
    <row r="409" spans="1:12" x14ac:dyDescent="0.3">
      <c r="A409" s="18" t="s">
        <v>961</v>
      </c>
      <c r="B409" s="22" t="s">
        <v>341</v>
      </c>
      <c r="C409" s="23"/>
      <c r="D409" s="23"/>
      <c r="E409" s="19" t="s">
        <v>962</v>
      </c>
      <c r="F409" s="20"/>
      <c r="G409" s="20"/>
      <c r="H409" s="52">
        <v>70834.14</v>
      </c>
      <c r="I409" s="52">
        <v>0</v>
      </c>
      <c r="J409" s="52">
        <v>83293.509999999995</v>
      </c>
      <c r="K409" s="52">
        <v>154127.65</v>
      </c>
      <c r="L409" s="53"/>
    </row>
    <row r="410" spans="1:12" x14ac:dyDescent="0.3">
      <c r="A410" s="18" t="s">
        <v>963</v>
      </c>
      <c r="B410" s="22" t="s">
        <v>341</v>
      </c>
      <c r="C410" s="23"/>
      <c r="D410" s="23"/>
      <c r="E410" s="23"/>
      <c r="F410" s="19" t="s">
        <v>964</v>
      </c>
      <c r="G410" s="20"/>
      <c r="H410" s="52">
        <v>70834.14</v>
      </c>
      <c r="I410" s="52">
        <v>0</v>
      </c>
      <c r="J410" s="52">
        <v>83293.509999999995</v>
      </c>
      <c r="K410" s="52">
        <v>154127.65</v>
      </c>
      <c r="L410" s="53"/>
    </row>
    <row r="411" spans="1:12" x14ac:dyDescent="0.3">
      <c r="A411" s="24" t="s">
        <v>965</v>
      </c>
      <c r="B411" s="22" t="s">
        <v>341</v>
      </c>
      <c r="C411" s="23"/>
      <c r="D411" s="23"/>
      <c r="E411" s="23"/>
      <c r="F411" s="23"/>
      <c r="G411" s="25" t="s">
        <v>966</v>
      </c>
      <c r="H411" s="54">
        <v>70834.14</v>
      </c>
      <c r="I411" s="54">
        <v>0</v>
      </c>
      <c r="J411" s="54">
        <v>83293.509999999995</v>
      </c>
      <c r="K411" s="54">
        <v>154127.65</v>
      </c>
      <c r="L411" s="55"/>
    </row>
    <row r="412" spans="1:12" x14ac:dyDescent="0.3">
      <c r="A412" s="26" t="s">
        <v>341</v>
      </c>
      <c r="B412" s="22" t="s">
        <v>341</v>
      </c>
      <c r="C412" s="23"/>
      <c r="D412" s="23"/>
      <c r="E412" s="23"/>
      <c r="F412" s="23"/>
      <c r="G412" s="27" t="s">
        <v>341</v>
      </c>
      <c r="H412" s="53"/>
      <c r="I412" s="53"/>
      <c r="J412" s="53"/>
      <c r="K412" s="53"/>
      <c r="L412" s="53"/>
    </row>
    <row r="413" spans="1:12" x14ac:dyDescent="0.3">
      <c r="A413" s="18" t="s">
        <v>967</v>
      </c>
      <c r="B413" s="22" t="s">
        <v>341</v>
      </c>
      <c r="C413" s="23"/>
      <c r="D413" s="23"/>
      <c r="E413" s="19" t="s">
        <v>968</v>
      </c>
      <c r="F413" s="20"/>
      <c r="G413" s="20"/>
      <c r="H413" s="52">
        <v>245114.68</v>
      </c>
      <c r="I413" s="52">
        <v>927.78</v>
      </c>
      <c r="J413" s="52">
        <v>24612.93</v>
      </c>
      <c r="K413" s="52">
        <v>268799.83</v>
      </c>
      <c r="L413" s="53"/>
    </row>
    <row r="414" spans="1:12" x14ac:dyDescent="0.3">
      <c r="A414" s="18" t="s">
        <v>969</v>
      </c>
      <c r="B414" s="22" t="s">
        <v>341</v>
      </c>
      <c r="C414" s="23"/>
      <c r="D414" s="23"/>
      <c r="E414" s="23"/>
      <c r="F414" s="19" t="s">
        <v>968</v>
      </c>
      <c r="G414" s="20"/>
      <c r="H414" s="52">
        <v>245114.68</v>
      </c>
      <c r="I414" s="52">
        <v>927.78</v>
      </c>
      <c r="J414" s="52">
        <v>24612.93</v>
      </c>
      <c r="K414" s="52">
        <v>268799.83</v>
      </c>
      <c r="L414" s="53"/>
    </row>
    <row r="415" spans="1:12" x14ac:dyDescent="0.3">
      <c r="A415" s="24" t="s">
        <v>970</v>
      </c>
      <c r="B415" s="22" t="s">
        <v>341</v>
      </c>
      <c r="C415" s="23"/>
      <c r="D415" s="23"/>
      <c r="E415" s="23"/>
      <c r="F415" s="23"/>
      <c r="G415" s="25" t="s">
        <v>971</v>
      </c>
      <c r="H415" s="54">
        <v>233850.27</v>
      </c>
      <c r="I415" s="54">
        <v>927.78</v>
      </c>
      <c r="J415" s="54">
        <v>18247.96</v>
      </c>
      <c r="K415" s="54">
        <v>251170.45</v>
      </c>
      <c r="L415" s="55">
        <f>J415-I415</f>
        <v>17320.18</v>
      </c>
    </row>
    <row r="416" spans="1:12" x14ac:dyDescent="0.3">
      <c r="A416" s="24" t="s">
        <v>972</v>
      </c>
      <c r="B416" s="22" t="s">
        <v>341</v>
      </c>
      <c r="C416" s="23"/>
      <c r="D416" s="23"/>
      <c r="E416" s="23"/>
      <c r="F416" s="23"/>
      <c r="G416" s="25" t="s">
        <v>973</v>
      </c>
      <c r="H416" s="54">
        <v>11264.41</v>
      </c>
      <c r="I416" s="54">
        <v>0</v>
      </c>
      <c r="J416" s="54">
        <v>6364.97</v>
      </c>
      <c r="K416" s="54">
        <v>17629.38</v>
      </c>
      <c r="L416" s="55"/>
    </row>
    <row r="417" spans="1:12" x14ac:dyDescent="0.3">
      <c r="A417" s="26" t="s">
        <v>341</v>
      </c>
      <c r="B417" s="22" t="s">
        <v>341</v>
      </c>
      <c r="C417" s="23"/>
      <c r="D417" s="23"/>
      <c r="E417" s="23"/>
      <c r="F417" s="23"/>
      <c r="G417" s="27" t="s">
        <v>341</v>
      </c>
      <c r="H417" s="53"/>
      <c r="I417" s="53"/>
      <c r="J417" s="53"/>
      <c r="K417" s="53"/>
      <c r="L417" s="53"/>
    </row>
    <row r="418" spans="1:12" x14ac:dyDescent="0.3">
      <c r="A418" s="18" t="s">
        <v>974</v>
      </c>
      <c r="B418" s="22" t="s">
        <v>341</v>
      </c>
      <c r="C418" s="23"/>
      <c r="D418" s="23"/>
      <c r="E418" s="19" t="s">
        <v>975</v>
      </c>
      <c r="F418" s="20"/>
      <c r="G418" s="20"/>
      <c r="H418" s="52">
        <v>454.03</v>
      </c>
      <c r="I418" s="52">
        <v>0</v>
      </c>
      <c r="J418" s="52">
        <v>62.54</v>
      </c>
      <c r="K418" s="52">
        <v>516.57000000000005</v>
      </c>
      <c r="L418" s="53"/>
    </row>
    <row r="419" spans="1:12" x14ac:dyDescent="0.3">
      <c r="A419" s="18" t="s">
        <v>976</v>
      </c>
      <c r="B419" s="22" t="s">
        <v>341</v>
      </c>
      <c r="C419" s="23"/>
      <c r="D419" s="23"/>
      <c r="E419" s="23"/>
      <c r="F419" s="19" t="s">
        <v>977</v>
      </c>
      <c r="G419" s="20"/>
      <c r="H419" s="52">
        <v>454.03</v>
      </c>
      <c r="I419" s="52">
        <v>0</v>
      </c>
      <c r="J419" s="52">
        <v>62.54</v>
      </c>
      <c r="K419" s="52">
        <v>516.57000000000005</v>
      </c>
      <c r="L419" s="53"/>
    </row>
    <row r="420" spans="1:12" x14ac:dyDescent="0.3">
      <c r="A420" s="24" t="s">
        <v>978</v>
      </c>
      <c r="B420" s="22" t="s">
        <v>341</v>
      </c>
      <c r="C420" s="23"/>
      <c r="D420" s="23"/>
      <c r="E420" s="23"/>
      <c r="F420" s="23"/>
      <c r="G420" s="25" t="s">
        <v>979</v>
      </c>
      <c r="H420" s="54">
        <v>454.03</v>
      </c>
      <c r="I420" s="54">
        <v>0</v>
      </c>
      <c r="J420" s="54">
        <v>62.54</v>
      </c>
      <c r="K420" s="54">
        <v>516.57000000000005</v>
      </c>
      <c r="L420" s="55"/>
    </row>
    <row r="421" spans="1:12" x14ac:dyDescent="0.3">
      <c r="A421" s="26" t="s">
        <v>341</v>
      </c>
      <c r="B421" s="22" t="s">
        <v>341</v>
      </c>
      <c r="C421" s="23"/>
      <c r="D421" s="23"/>
      <c r="E421" s="23"/>
      <c r="F421" s="23"/>
      <c r="G421" s="27" t="s">
        <v>341</v>
      </c>
      <c r="H421" s="53"/>
      <c r="I421" s="53"/>
      <c r="J421" s="53"/>
      <c r="K421" s="53"/>
      <c r="L421" s="53"/>
    </row>
    <row r="422" spans="1:12" x14ac:dyDescent="0.3">
      <c r="A422" s="18" t="s">
        <v>980</v>
      </c>
      <c r="B422" s="22" t="s">
        <v>341</v>
      </c>
      <c r="C422" s="23"/>
      <c r="D422" s="23"/>
      <c r="E422" s="19" t="s">
        <v>981</v>
      </c>
      <c r="F422" s="20"/>
      <c r="G422" s="20"/>
      <c r="H422" s="52">
        <v>45800.36</v>
      </c>
      <c r="I422" s="52">
        <v>0</v>
      </c>
      <c r="J422" s="52">
        <v>52.17</v>
      </c>
      <c r="K422" s="52">
        <v>45852.53</v>
      </c>
      <c r="L422" s="53"/>
    </row>
    <row r="423" spans="1:12" x14ac:dyDescent="0.3">
      <c r="A423" s="18" t="s">
        <v>982</v>
      </c>
      <c r="B423" s="22" t="s">
        <v>341</v>
      </c>
      <c r="C423" s="23"/>
      <c r="D423" s="23"/>
      <c r="E423" s="23"/>
      <c r="F423" s="19" t="s">
        <v>983</v>
      </c>
      <c r="G423" s="20"/>
      <c r="H423" s="52">
        <v>45800.36</v>
      </c>
      <c r="I423" s="52">
        <v>0</v>
      </c>
      <c r="J423" s="52">
        <v>52.17</v>
      </c>
      <c r="K423" s="52">
        <v>45852.53</v>
      </c>
      <c r="L423" s="53"/>
    </row>
    <row r="424" spans="1:12" x14ac:dyDescent="0.3">
      <c r="A424" s="24" t="s">
        <v>984</v>
      </c>
      <c r="B424" s="22" t="s">
        <v>341</v>
      </c>
      <c r="C424" s="23"/>
      <c r="D424" s="23"/>
      <c r="E424" s="23"/>
      <c r="F424" s="23"/>
      <c r="G424" s="25" t="s">
        <v>985</v>
      </c>
      <c r="H424" s="54">
        <v>45207.39</v>
      </c>
      <c r="I424" s="54">
        <v>0</v>
      </c>
      <c r="J424" s="54">
        <v>0</v>
      </c>
      <c r="K424" s="54">
        <v>45207.39</v>
      </c>
      <c r="L424" s="55"/>
    </row>
    <row r="425" spans="1:12" x14ac:dyDescent="0.3">
      <c r="A425" s="24" t="s">
        <v>986</v>
      </c>
      <c r="B425" s="22" t="s">
        <v>341</v>
      </c>
      <c r="C425" s="23"/>
      <c r="D425" s="23"/>
      <c r="E425" s="23"/>
      <c r="F425" s="23"/>
      <c r="G425" s="25" t="s">
        <v>987</v>
      </c>
      <c r="H425" s="54">
        <v>592.97</v>
      </c>
      <c r="I425" s="54">
        <v>0</v>
      </c>
      <c r="J425" s="54">
        <v>52.17</v>
      </c>
      <c r="K425" s="54">
        <v>645.14</v>
      </c>
      <c r="L425" s="55"/>
    </row>
    <row r="426" spans="1:12" x14ac:dyDescent="0.3">
      <c r="A426" s="26" t="s">
        <v>341</v>
      </c>
      <c r="B426" s="22" t="s">
        <v>341</v>
      </c>
      <c r="C426" s="23"/>
      <c r="D426" s="23"/>
      <c r="E426" s="23"/>
      <c r="F426" s="23"/>
      <c r="G426" s="27" t="s">
        <v>341</v>
      </c>
      <c r="H426" s="53"/>
      <c r="I426" s="53"/>
      <c r="J426" s="53"/>
      <c r="K426" s="53"/>
      <c r="L426" s="53"/>
    </row>
    <row r="427" spans="1:12" x14ac:dyDescent="0.3">
      <c r="A427" s="18" t="s">
        <v>988</v>
      </c>
      <c r="B427" s="22" t="s">
        <v>341</v>
      </c>
      <c r="C427" s="23"/>
      <c r="D427" s="23"/>
      <c r="E427" s="19" t="s">
        <v>944</v>
      </c>
      <c r="F427" s="20"/>
      <c r="G427" s="20"/>
      <c r="H427" s="52">
        <v>7496.13</v>
      </c>
      <c r="I427" s="52">
        <v>0</v>
      </c>
      <c r="J427" s="52">
        <v>0</v>
      </c>
      <c r="K427" s="52">
        <v>7496.13</v>
      </c>
      <c r="L427" s="53"/>
    </row>
    <row r="428" spans="1:12" x14ac:dyDescent="0.3">
      <c r="A428" s="18" t="s">
        <v>989</v>
      </c>
      <c r="B428" s="22" t="s">
        <v>341</v>
      </c>
      <c r="C428" s="23"/>
      <c r="D428" s="23"/>
      <c r="E428" s="23"/>
      <c r="F428" s="19" t="s">
        <v>944</v>
      </c>
      <c r="G428" s="20"/>
      <c r="H428" s="52">
        <v>7496.13</v>
      </c>
      <c r="I428" s="52">
        <v>0</v>
      </c>
      <c r="J428" s="52">
        <v>0</v>
      </c>
      <c r="K428" s="52">
        <v>7496.13</v>
      </c>
      <c r="L428" s="53"/>
    </row>
    <row r="429" spans="1:12" x14ac:dyDescent="0.3">
      <c r="A429" s="24" t="s">
        <v>990</v>
      </c>
      <c r="B429" s="22" t="s">
        <v>341</v>
      </c>
      <c r="C429" s="23"/>
      <c r="D429" s="23"/>
      <c r="E429" s="23"/>
      <c r="F429" s="23"/>
      <c r="G429" s="25" t="s">
        <v>949</v>
      </c>
      <c r="H429" s="54">
        <v>7496.13</v>
      </c>
      <c r="I429" s="54">
        <v>0</v>
      </c>
      <c r="J429" s="54">
        <v>0</v>
      </c>
      <c r="K429" s="54">
        <v>7496.13</v>
      </c>
      <c r="L429" s="55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418"/>
  <sheetViews>
    <sheetView topLeftCell="A125" workbookViewId="0">
      <selection activeCell="K12" sqref="K12"/>
    </sheetView>
  </sheetViews>
  <sheetFormatPr defaultRowHeight="14.4" x14ac:dyDescent="0.3"/>
  <cols>
    <col min="1" max="1" width="16" customWidth="1"/>
    <col min="2" max="6" width="1.88671875" customWidth="1"/>
    <col min="7" max="7" width="51.33203125" bestFit="1" customWidth="1"/>
    <col min="8" max="8" width="15" style="57" bestFit="1" customWidth="1"/>
    <col min="9" max="9" width="14.33203125" style="57" bestFit="1" customWidth="1"/>
    <col min="10" max="10" width="13.33203125" style="57" bestFit="1" customWidth="1"/>
    <col min="11" max="11" width="15" style="57" bestFit="1" customWidth="1"/>
    <col min="12" max="12" width="13.33203125" bestFit="1" customWidth="1"/>
    <col min="18" max="18" width="14.33203125" style="57" bestFit="1" customWidth="1"/>
    <col min="257" max="257" width="16" customWidth="1"/>
    <col min="258" max="262" width="1.88671875" customWidth="1"/>
    <col min="263" max="263" width="51.33203125" bestFit="1" customWidth="1"/>
    <col min="264" max="264" width="15" bestFit="1" customWidth="1"/>
    <col min="265" max="265" width="14.33203125" bestFit="1" customWidth="1"/>
    <col min="266" max="266" width="13.33203125" bestFit="1" customWidth="1"/>
    <col min="267" max="267" width="15" bestFit="1" customWidth="1"/>
    <col min="268" max="268" width="13.33203125" bestFit="1" customWidth="1"/>
    <col min="274" max="274" width="14.33203125" bestFit="1" customWidth="1"/>
    <col min="513" max="513" width="16" customWidth="1"/>
    <col min="514" max="518" width="1.88671875" customWidth="1"/>
    <col min="519" max="519" width="51.33203125" bestFit="1" customWidth="1"/>
    <col min="520" max="520" width="15" bestFit="1" customWidth="1"/>
    <col min="521" max="521" width="14.33203125" bestFit="1" customWidth="1"/>
    <col min="522" max="522" width="13.33203125" bestFit="1" customWidth="1"/>
    <col min="523" max="523" width="15" bestFit="1" customWidth="1"/>
    <col min="524" max="524" width="13.33203125" bestFit="1" customWidth="1"/>
    <col min="530" max="530" width="14.33203125" bestFit="1" customWidth="1"/>
    <col min="769" max="769" width="16" customWidth="1"/>
    <col min="770" max="774" width="1.88671875" customWidth="1"/>
    <col min="775" max="775" width="51.33203125" bestFit="1" customWidth="1"/>
    <col min="776" max="776" width="15" bestFit="1" customWidth="1"/>
    <col min="777" max="777" width="14.33203125" bestFit="1" customWidth="1"/>
    <col min="778" max="778" width="13.33203125" bestFit="1" customWidth="1"/>
    <col min="779" max="779" width="15" bestFit="1" customWidth="1"/>
    <col min="780" max="780" width="13.33203125" bestFit="1" customWidth="1"/>
    <col min="786" max="786" width="14.33203125" bestFit="1" customWidth="1"/>
    <col min="1025" max="1025" width="16" customWidth="1"/>
    <col min="1026" max="1030" width="1.88671875" customWidth="1"/>
    <col min="1031" max="1031" width="51.33203125" bestFit="1" customWidth="1"/>
    <col min="1032" max="1032" width="15" bestFit="1" customWidth="1"/>
    <col min="1033" max="1033" width="14.33203125" bestFit="1" customWidth="1"/>
    <col min="1034" max="1034" width="13.33203125" bestFit="1" customWidth="1"/>
    <col min="1035" max="1035" width="15" bestFit="1" customWidth="1"/>
    <col min="1036" max="1036" width="13.33203125" bestFit="1" customWidth="1"/>
    <col min="1042" max="1042" width="14.33203125" bestFit="1" customWidth="1"/>
    <col min="1281" max="1281" width="16" customWidth="1"/>
    <col min="1282" max="1286" width="1.88671875" customWidth="1"/>
    <col min="1287" max="1287" width="51.33203125" bestFit="1" customWidth="1"/>
    <col min="1288" max="1288" width="15" bestFit="1" customWidth="1"/>
    <col min="1289" max="1289" width="14.33203125" bestFit="1" customWidth="1"/>
    <col min="1290" max="1290" width="13.33203125" bestFit="1" customWidth="1"/>
    <col min="1291" max="1291" width="15" bestFit="1" customWidth="1"/>
    <col min="1292" max="1292" width="13.33203125" bestFit="1" customWidth="1"/>
    <col min="1298" max="1298" width="14.33203125" bestFit="1" customWidth="1"/>
    <col min="1537" max="1537" width="16" customWidth="1"/>
    <col min="1538" max="1542" width="1.88671875" customWidth="1"/>
    <col min="1543" max="1543" width="51.33203125" bestFit="1" customWidth="1"/>
    <col min="1544" max="1544" width="15" bestFit="1" customWidth="1"/>
    <col min="1545" max="1545" width="14.33203125" bestFit="1" customWidth="1"/>
    <col min="1546" max="1546" width="13.33203125" bestFit="1" customWidth="1"/>
    <col min="1547" max="1547" width="15" bestFit="1" customWidth="1"/>
    <col min="1548" max="1548" width="13.33203125" bestFit="1" customWidth="1"/>
    <col min="1554" max="1554" width="14.33203125" bestFit="1" customWidth="1"/>
    <col min="1793" max="1793" width="16" customWidth="1"/>
    <col min="1794" max="1798" width="1.88671875" customWidth="1"/>
    <col min="1799" max="1799" width="51.33203125" bestFit="1" customWidth="1"/>
    <col min="1800" max="1800" width="15" bestFit="1" customWidth="1"/>
    <col min="1801" max="1801" width="14.33203125" bestFit="1" customWidth="1"/>
    <col min="1802" max="1802" width="13.33203125" bestFit="1" customWidth="1"/>
    <col min="1803" max="1803" width="15" bestFit="1" customWidth="1"/>
    <col min="1804" max="1804" width="13.33203125" bestFit="1" customWidth="1"/>
    <col min="1810" max="1810" width="14.33203125" bestFit="1" customWidth="1"/>
    <col min="2049" max="2049" width="16" customWidth="1"/>
    <col min="2050" max="2054" width="1.88671875" customWidth="1"/>
    <col min="2055" max="2055" width="51.33203125" bestFit="1" customWidth="1"/>
    <col min="2056" max="2056" width="15" bestFit="1" customWidth="1"/>
    <col min="2057" max="2057" width="14.33203125" bestFit="1" customWidth="1"/>
    <col min="2058" max="2058" width="13.33203125" bestFit="1" customWidth="1"/>
    <col min="2059" max="2059" width="15" bestFit="1" customWidth="1"/>
    <col min="2060" max="2060" width="13.33203125" bestFit="1" customWidth="1"/>
    <col min="2066" max="2066" width="14.33203125" bestFit="1" customWidth="1"/>
    <col min="2305" max="2305" width="16" customWidth="1"/>
    <col min="2306" max="2310" width="1.88671875" customWidth="1"/>
    <col min="2311" max="2311" width="51.33203125" bestFit="1" customWidth="1"/>
    <col min="2312" max="2312" width="15" bestFit="1" customWidth="1"/>
    <col min="2313" max="2313" width="14.33203125" bestFit="1" customWidth="1"/>
    <col min="2314" max="2314" width="13.33203125" bestFit="1" customWidth="1"/>
    <col min="2315" max="2315" width="15" bestFit="1" customWidth="1"/>
    <col min="2316" max="2316" width="13.33203125" bestFit="1" customWidth="1"/>
    <col min="2322" max="2322" width="14.33203125" bestFit="1" customWidth="1"/>
    <col min="2561" max="2561" width="16" customWidth="1"/>
    <col min="2562" max="2566" width="1.88671875" customWidth="1"/>
    <col min="2567" max="2567" width="51.33203125" bestFit="1" customWidth="1"/>
    <col min="2568" max="2568" width="15" bestFit="1" customWidth="1"/>
    <col min="2569" max="2569" width="14.33203125" bestFit="1" customWidth="1"/>
    <col min="2570" max="2570" width="13.33203125" bestFit="1" customWidth="1"/>
    <col min="2571" max="2571" width="15" bestFit="1" customWidth="1"/>
    <col min="2572" max="2572" width="13.33203125" bestFit="1" customWidth="1"/>
    <col min="2578" max="2578" width="14.33203125" bestFit="1" customWidth="1"/>
    <col min="2817" max="2817" width="16" customWidth="1"/>
    <col min="2818" max="2822" width="1.88671875" customWidth="1"/>
    <col min="2823" max="2823" width="51.33203125" bestFit="1" customWidth="1"/>
    <col min="2824" max="2824" width="15" bestFit="1" customWidth="1"/>
    <col min="2825" max="2825" width="14.33203125" bestFit="1" customWidth="1"/>
    <col min="2826" max="2826" width="13.33203125" bestFit="1" customWidth="1"/>
    <col min="2827" max="2827" width="15" bestFit="1" customWidth="1"/>
    <col min="2828" max="2828" width="13.33203125" bestFit="1" customWidth="1"/>
    <col min="2834" max="2834" width="14.33203125" bestFit="1" customWidth="1"/>
    <col min="3073" max="3073" width="16" customWidth="1"/>
    <col min="3074" max="3078" width="1.88671875" customWidth="1"/>
    <col min="3079" max="3079" width="51.33203125" bestFit="1" customWidth="1"/>
    <col min="3080" max="3080" width="15" bestFit="1" customWidth="1"/>
    <col min="3081" max="3081" width="14.33203125" bestFit="1" customWidth="1"/>
    <col min="3082" max="3082" width="13.33203125" bestFit="1" customWidth="1"/>
    <col min="3083" max="3083" width="15" bestFit="1" customWidth="1"/>
    <col min="3084" max="3084" width="13.33203125" bestFit="1" customWidth="1"/>
    <col min="3090" max="3090" width="14.33203125" bestFit="1" customWidth="1"/>
    <col min="3329" max="3329" width="16" customWidth="1"/>
    <col min="3330" max="3334" width="1.88671875" customWidth="1"/>
    <col min="3335" max="3335" width="51.33203125" bestFit="1" customWidth="1"/>
    <col min="3336" max="3336" width="15" bestFit="1" customWidth="1"/>
    <col min="3337" max="3337" width="14.33203125" bestFit="1" customWidth="1"/>
    <col min="3338" max="3338" width="13.33203125" bestFit="1" customWidth="1"/>
    <col min="3339" max="3339" width="15" bestFit="1" customWidth="1"/>
    <col min="3340" max="3340" width="13.33203125" bestFit="1" customWidth="1"/>
    <col min="3346" max="3346" width="14.33203125" bestFit="1" customWidth="1"/>
    <col min="3585" max="3585" width="16" customWidth="1"/>
    <col min="3586" max="3590" width="1.88671875" customWidth="1"/>
    <col min="3591" max="3591" width="51.33203125" bestFit="1" customWidth="1"/>
    <col min="3592" max="3592" width="15" bestFit="1" customWidth="1"/>
    <col min="3593" max="3593" width="14.33203125" bestFit="1" customWidth="1"/>
    <col min="3594" max="3594" width="13.33203125" bestFit="1" customWidth="1"/>
    <col min="3595" max="3595" width="15" bestFit="1" customWidth="1"/>
    <col min="3596" max="3596" width="13.33203125" bestFit="1" customWidth="1"/>
    <col min="3602" max="3602" width="14.33203125" bestFit="1" customWidth="1"/>
    <col min="3841" max="3841" width="16" customWidth="1"/>
    <col min="3842" max="3846" width="1.88671875" customWidth="1"/>
    <col min="3847" max="3847" width="51.33203125" bestFit="1" customWidth="1"/>
    <col min="3848" max="3848" width="15" bestFit="1" customWidth="1"/>
    <col min="3849" max="3849" width="14.33203125" bestFit="1" customWidth="1"/>
    <col min="3850" max="3850" width="13.33203125" bestFit="1" customWidth="1"/>
    <col min="3851" max="3851" width="15" bestFit="1" customWidth="1"/>
    <col min="3852" max="3852" width="13.33203125" bestFit="1" customWidth="1"/>
    <col min="3858" max="3858" width="14.33203125" bestFit="1" customWidth="1"/>
    <col min="4097" max="4097" width="16" customWidth="1"/>
    <col min="4098" max="4102" width="1.88671875" customWidth="1"/>
    <col min="4103" max="4103" width="51.33203125" bestFit="1" customWidth="1"/>
    <col min="4104" max="4104" width="15" bestFit="1" customWidth="1"/>
    <col min="4105" max="4105" width="14.33203125" bestFit="1" customWidth="1"/>
    <col min="4106" max="4106" width="13.33203125" bestFit="1" customWidth="1"/>
    <col min="4107" max="4107" width="15" bestFit="1" customWidth="1"/>
    <col min="4108" max="4108" width="13.33203125" bestFit="1" customWidth="1"/>
    <col min="4114" max="4114" width="14.33203125" bestFit="1" customWidth="1"/>
    <col min="4353" max="4353" width="16" customWidth="1"/>
    <col min="4354" max="4358" width="1.88671875" customWidth="1"/>
    <col min="4359" max="4359" width="51.33203125" bestFit="1" customWidth="1"/>
    <col min="4360" max="4360" width="15" bestFit="1" customWidth="1"/>
    <col min="4361" max="4361" width="14.33203125" bestFit="1" customWidth="1"/>
    <col min="4362" max="4362" width="13.33203125" bestFit="1" customWidth="1"/>
    <col min="4363" max="4363" width="15" bestFit="1" customWidth="1"/>
    <col min="4364" max="4364" width="13.33203125" bestFit="1" customWidth="1"/>
    <col min="4370" max="4370" width="14.33203125" bestFit="1" customWidth="1"/>
    <col min="4609" max="4609" width="16" customWidth="1"/>
    <col min="4610" max="4614" width="1.88671875" customWidth="1"/>
    <col min="4615" max="4615" width="51.33203125" bestFit="1" customWidth="1"/>
    <col min="4616" max="4616" width="15" bestFit="1" customWidth="1"/>
    <col min="4617" max="4617" width="14.33203125" bestFit="1" customWidth="1"/>
    <col min="4618" max="4618" width="13.33203125" bestFit="1" customWidth="1"/>
    <col min="4619" max="4619" width="15" bestFit="1" customWidth="1"/>
    <col min="4620" max="4620" width="13.33203125" bestFit="1" customWidth="1"/>
    <col min="4626" max="4626" width="14.33203125" bestFit="1" customWidth="1"/>
    <col min="4865" max="4865" width="16" customWidth="1"/>
    <col min="4866" max="4870" width="1.88671875" customWidth="1"/>
    <col min="4871" max="4871" width="51.33203125" bestFit="1" customWidth="1"/>
    <col min="4872" max="4872" width="15" bestFit="1" customWidth="1"/>
    <col min="4873" max="4873" width="14.33203125" bestFit="1" customWidth="1"/>
    <col min="4874" max="4874" width="13.33203125" bestFit="1" customWidth="1"/>
    <col min="4875" max="4875" width="15" bestFit="1" customWidth="1"/>
    <col min="4876" max="4876" width="13.33203125" bestFit="1" customWidth="1"/>
    <col min="4882" max="4882" width="14.33203125" bestFit="1" customWidth="1"/>
    <col min="5121" max="5121" width="16" customWidth="1"/>
    <col min="5122" max="5126" width="1.88671875" customWidth="1"/>
    <col min="5127" max="5127" width="51.33203125" bestFit="1" customWidth="1"/>
    <col min="5128" max="5128" width="15" bestFit="1" customWidth="1"/>
    <col min="5129" max="5129" width="14.33203125" bestFit="1" customWidth="1"/>
    <col min="5130" max="5130" width="13.33203125" bestFit="1" customWidth="1"/>
    <col min="5131" max="5131" width="15" bestFit="1" customWidth="1"/>
    <col min="5132" max="5132" width="13.33203125" bestFit="1" customWidth="1"/>
    <col min="5138" max="5138" width="14.33203125" bestFit="1" customWidth="1"/>
    <col min="5377" max="5377" width="16" customWidth="1"/>
    <col min="5378" max="5382" width="1.88671875" customWidth="1"/>
    <col min="5383" max="5383" width="51.33203125" bestFit="1" customWidth="1"/>
    <col min="5384" max="5384" width="15" bestFit="1" customWidth="1"/>
    <col min="5385" max="5385" width="14.33203125" bestFit="1" customWidth="1"/>
    <col min="5386" max="5386" width="13.33203125" bestFit="1" customWidth="1"/>
    <col min="5387" max="5387" width="15" bestFit="1" customWidth="1"/>
    <col min="5388" max="5388" width="13.33203125" bestFit="1" customWidth="1"/>
    <col min="5394" max="5394" width="14.33203125" bestFit="1" customWidth="1"/>
    <col min="5633" max="5633" width="16" customWidth="1"/>
    <col min="5634" max="5638" width="1.88671875" customWidth="1"/>
    <col min="5639" max="5639" width="51.33203125" bestFit="1" customWidth="1"/>
    <col min="5640" max="5640" width="15" bestFit="1" customWidth="1"/>
    <col min="5641" max="5641" width="14.33203125" bestFit="1" customWidth="1"/>
    <col min="5642" max="5642" width="13.33203125" bestFit="1" customWidth="1"/>
    <col min="5643" max="5643" width="15" bestFit="1" customWidth="1"/>
    <col min="5644" max="5644" width="13.33203125" bestFit="1" customWidth="1"/>
    <col min="5650" max="5650" width="14.33203125" bestFit="1" customWidth="1"/>
    <col min="5889" max="5889" width="16" customWidth="1"/>
    <col min="5890" max="5894" width="1.88671875" customWidth="1"/>
    <col min="5895" max="5895" width="51.33203125" bestFit="1" customWidth="1"/>
    <col min="5896" max="5896" width="15" bestFit="1" customWidth="1"/>
    <col min="5897" max="5897" width="14.33203125" bestFit="1" customWidth="1"/>
    <col min="5898" max="5898" width="13.33203125" bestFit="1" customWidth="1"/>
    <col min="5899" max="5899" width="15" bestFit="1" customWidth="1"/>
    <col min="5900" max="5900" width="13.33203125" bestFit="1" customWidth="1"/>
    <col min="5906" max="5906" width="14.33203125" bestFit="1" customWidth="1"/>
    <col min="6145" max="6145" width="16" customWidth="1"/>
    <col min="6146" max="6150" width="1.88671875" customWidth="1"/>
    <col min="6151" max="6151" width="51.33203125" bestFit="1" customWidth="1"/>
    <col min="6152" max="6152" width="15" bestFit="1" customWidth="1"/>
    <col min="6153" max="6153" width="14.33203125" bestFit="1" customWidth="1"/>
    <col min="6154" max="6154" width="13.33203125" bestFit="1" customWidth="1"/>
    <col min="6155" max="6155" width="15" bestFit="1" customWidth="1"/>
    <col min="6156" max="6156" width="13.33203125" bestFit="1" customWidth="1"/>
    <col min="6162" max="6162" width="14.33203125" bestFit="1" customWidth="1"/>
    <col min="6401" max="6401" width="16" customWidth="1"/>
    <col min="6402" max="6406" width="1.88671875" customWidth="1"/>
    <col min="6407" max="6407" width="51.33203125" bestFit="1" customWidth="1"/>
    <col min="6408" max="6408" width="15" bestFit="1" customWidth="1"/>
    <col min="6409" max="6409" width="14.33203125" bestFit="1" customWidth="1"/>
    <col min="6410" max="6410" width="13.33203125" bestFit="1" customWidth="1"/>
    <col min="6411" max="6411" width="15" bestFit="1" customWidth="1"/>
    <col min="6412" max="6412" width="13.33203125" bestFit="1" customWidth="1"/>
    <col min="6418" max="6418" width="14.33203125" bestFit="1" customWidth="1"/>
    <col min="6657" max="6657" width="16" customWidth="1"/>
    <col min="6658" max="6662" width="1.88671875" customWidth="1"/>
    <col min="6663" max="6663" width="51.33203125" bestFit="1" customWidth="1"/>
    <col min="6664" max="6664" width="15" bestFit="1" customWidth="1"/>
    <col min="6665" max="6665" width="14.33203125" bestFit="1" customWidth="1"/>
    <col min="6666" max="6666" width="13.33203125" bestFit="1" customWidth="1"/>
    <col min="6667" max="6667" width="15" bestFit="1" customWidth="1"/>
    <col min="6668" max="6668" width="13.33203125" bestFit="1" customWidth="1"/>
    <col min="6674" max="6674" width="14.33203125" bestFit="1" customWidth="1"/>
    <col min="6913" max="6913" width="16" customWidth="1"/>
    <col min="6914" max="6918" width="1.88671875" customWidth="1"/>
    <col min="6919" max="6919" width="51.33203125" bestFit="1" customWidth="1"/>
    <col min="6920" max="6920" width="15" bestFit="1" customWidth="1"/>
    <col min="6921" max="6921" width="14.33203125" bestFit="1" customWidth="1"/>
    <col min="6922" max="6922" width="13.33203125" bestFit="1" customWidth="1"/>
    <col min="6923" max="6923" width="15" bestFit="1" customWidth="1"/>
    <col min="6924" max="6924" width="13.33203125" bestFit="1" customWidth="1"/>
    <col min="6930" max="6930" width="14.33203125" bestFit="1" customWidth="1"/>
    <col min="7169" max="7169" width="16" customWidth="1"/>
    <col min="7170" max="7174" width="1.88671875" customWidth="1"/>
    <col min="7175" max="7175" width="51.33203125" bestFit="1" customWidth="1"/>
    <col min="7176" max="7176" width="15" bestFit="1" customWidth="1"/>
    <col min="7177" max="7177" width="14.33203125" bestFit="1" customWidth="1"/>
    <col min="7178" max="7178" width="13.33203125" bestFit="1" customWidth="1"/>
    <col min="7179" max="7179" width="15" bestFit="1" customWidth="1"/>
    <col min="7180" max="7180" width="13.33203125" bestFit="1" customWidth="1"/>
    <col min="7186" max="7186" width="14.33203125" bestFit="1" customWidth="1"/>
    <col min="7425" max="7425" width="16" customWidth="1"/>
    <col min="7426" max="7430" width="1.88671875" customWidth="1"/>
    <col min="7431" max="7431" width="51.33203125" bestFit="1" customWidth="1"/>
    <col min="7432" max="7432" width="15" bestFit="1" customWidth="1"/>
    <col min="7433" max="7433" width="14.33203125" bestFit="1" customWidth="1"/>
    <col min="7434" max="7434" width="13.33203125" bestFit="1" customWidth="1"/>
    <col min="7435" max="7435" width="15" bestFit="1" customWidth="1"/>
    <col min="7436" max="7436" width="13.33203125" bestFit="1" customWidth="1"/>
    <col min="7442" max="7442" width="14.33203125" bestFit="1" customWidth="1"/>
    <col min="7681" max="7681" width="16" customWidth="1"/>
    <col min="7682" max="7686" width="1.88671875" customWidth="1"/>
    <col min="7687" max="7687" width="51.33203125" bestFit="1" customWidth="1"/>
    <col min="7688" max="7688" width="15" bestFit="1" customWidth="1"/>
    <col min="7689" max="7689" width="14.33203125" bestFit="1" customWidth="1"/>
    <col min="7690" max="7690" width="13.33203125" bestFit="1" customWidth="1"/>
    <col min="7691" max="7691" width="15" bestFit="1" customWidth="1"/>
    <col min="7692" max="7692" width="13.33203125" bestFit="1" customWidth="1"/>
    <col min="7698" max="7698" width="14.33203125" bestFit="1" customWidth="1"/>
    <col min="7937" max="7937" width="16" customWidth="1"/>
    <col min="7938" max="7942" width="1.88671875" customWidth="1"/>
    <col min="7943" max="7943" width="51.33203125" bestFit="1" customWidth="1"/>
    <col min="7944" max="7944" width="15" bestFit="1" customWidth="1"/>
    <col min="7945" max="7945" width="14.33203125" bestFit="1" customWidth="1"/>
    <col min="7946" max="7946" width="13.33203125" bestFit="1" customWidth="1"/>
    <col min="7947" max="7947" width="15" bestFit="1" customWidth="1"/>
    <col min="7948" max="7948" width="13.33203125" bestFit="1" customWidth="1"/>
    <col min="7954" max="7954" width="14.33203125" bestFit="1" customWidth="1"/>
    <col min="8193" max="8193" width="16" customWidth="1"/>
    <col min="8194" max="8198" width="1.88671875" customWidth="1"/>
    <col min="8199" max="8199" width="51.33203125" bestFit="1" customWidth="1"/>
    <col min="8200" max="8200" width="15" bestFit="1" customWidth="1"/>
    <col min="8201" max="8201" width="14.33203125" bestFit="1" customWidth="1"/>
    <col min="8202" max="8202" width="13.33203125" bestFit="1" customWidth="1"/>
    <col min="8203" max="8203" width="15" bestFit="1" customWidth="1"/>
    <col min="8204" max="8204" width="13.33203125" bestFit="1" customWidth="1"/>
    <col min="8210" max="8210" width="14.33203125" bestFit="1" customWidth="1"/>
    <col min="8449" max="8449" width="16" customWidth="1"/>
    <col min="8450" max="8454" width="1.88671875" customWidth="1"/>
    <col min="8455" max="8455" width="51.33203125" bestFit="1" customWidth="1"/>
    <col min="8456" max="8456" width="15" bestFit="1" customWidth="1"/>
    <col min="8457" max="8457" width="14.33203125" bestFit="1" customWidth="1"/>
    <col min="8458" max="8458" width="13.33203125" bestFit="1" customWidth="1"/>
    <col min="8459" max="8459" width="15" bestFit="1" customWidth="1"/>
    <col min="8460" max="8460" width="13.33203125" bestFit="1" customWidth="1"/>
    <col min="8466" max="8466" width="14.33203125" bestFit="1" customWidth="1"/>
    <col min="8705" max="8705" width="16" customWidth="1"/>
    <col min="8706" max="8710" width="1.88671875" customWidth="1"/>
    <col min="8711" max="8711" width="51.33203125" bestFit="1" customWidth="1"/>
    <col min="8712" max="8712" width="15" bestFit="1" customWidth="1"/>
    <col min="8713" max="8713" width="14.33203125" bestFit="1" customWidth="1"/>
    <col min="8714" max="8714" width="13.33203125" bestFit="1" customWidth="1"/>
    <col min="8715" max="8715" width="15" bestFit="1" customWidth="1"/>
    <col min="8716" max="8716" width="13.33203125" bestFit="1" customWidth="1"/>
    <col min="8722" max="8722" width="14.33203125" bestFit="1" customWidth="1"/>
    <col min="8961" max="8961" width="16" customWidth="1"/>
    <col min="8962" max="8966" width="1.88671875" customWidth="1"/>
    <col min="8967" max="8967" width="51.33203125" bestFit="1" customWidth="1"/>
    <col min="8968" max="8968" width="15" bestFit="1" customWidth="1"/>
    <col min="8969" max="8969" width="14.33203125" bestFit="1" customWidth="1"/>
    <col min="8970" max="8970" width="13.33203125" bestFit="1" customWidth="1"/>
    <col min="8971" max="8971" width="15" bestFit="1" customWidth="1"/>
    <col min="8972" max="8972" width="13.33203125" bestFit="1" customWidth="1"/>
    <col min="8978" max="8978" width="14.33203125" bestFit="1" customWidth="1"/>
    <col min="9217" max="9217" width="16" customWidth="1"/>
    <col min="9218" max="9222" width="1.88671875" customWidth="1"/>
    <col min="9223" max="9223" width="51.33203125" bestFit="1" customWidth="1"/>
    <col min="9224" max="9224" width="15" bestFit="1" customWidth="1"/>
    <col min="9225" max="9225" width="14.33203125" bestFit="1" customWidth="1"/>
    <col min="9226" max="9226" width="13.33203125" bestFit="1" customWidth="1"/>
    <col min="9227" max="9227" width="15" bestFit="1" customWidth="1"/>
    <col min="9228" max="9228" width="13.33203125" bestFit="1" customWidth="1"/>
    <col min="9234" max="9234" width="14.33203125" bestFit="1" customWidth="1"/>
    <col min="9473" max="9473" width="16" customWidth="1"/>
    <col min="9474" max="9478" width="1.88671875" customWidth="1"/>
    <col min="9479" max="9479" width="51.33203125" bestFit="1" customWidth="1"/>
    <col min="9480" max="9480" width="15" bestFit="1" customWidth="1"/>
    <col min="9481" max="9481" width="14.33203125" bestFit="1" customWidth="1"/>
    <col min="9482" max="9482" width="13.33203125" bestFit="1" customWidth="1"/>
    <col min="9483" max="9483" width="15" bestFit="1" customWidth="1"/>
    <col min="9484" max="9484" width="13.33203125" bestFit="1" customWidth="1"/>
    <col min="9490" max="9490" width="14.33203125" bestFit="1" customWidth="1"/>
    <col min="9729" max="9729" width="16" customWidth="1"/>
    <col min="9730" max="9734" width="1.88671875" customWidth="1"/>
    <col min="9735" max="9735" width="51.33203125" bestFit="1" customWidth="1"/>
    <col min="9736" max="9736" width="15" bestFit="1" customWidth="1"/>
    <col min="9737" max="9737" width="14.33203125" bestFit="1" customWidth="1"/>
    <col min="9738" max="9738" width="13.33203125" bestFit="1" customWidth="1"/>
    <col min="9739" max="9739" width="15" bestFit="1" customWidth="1"/>
    <col min="9740" max="9740" width="13.33203125" bestFit="1" customWidth="1"/>
    <col min="9746" max="9746" width="14.33203125" bestFit="1" customWidth="1"/>
    <col min="9985" max="9985" width="16" customWidth="1"/>
    <col min="9986" max="9990" width="1.88671875" customWidth="1"/>
    <col min="9991" max="9991" width="51.33203125" bestFit="1" customWidth="1"/>
    <col min="9992" max="9992" width="15" bestFit="1" customWidth="1"/>
    <col min="9993" max="9993" width="14.33203125" bestFit="1" customWidth="1"/>
    <col min="9994" max="9994" width="13.33203125" bestFit="1" customWidth="1"/>
    <col min="9995" max="9995" width="15" bestFit="1" customWidth="1"/>
    <col min="9996" max="9996" width="13.33203125" bestFit="1" customWidth="1"/>
    <col min="10002" max="10002" width="14.33203125" bestFit="1" customWidth="1"/>
    <col min="10241" max="10241" width="16" customWidth="1"/>
    <col min="10242" max="10246" width="1.88671875" customWidth="1"/>
    <col min="10247" max="10247" width="51.33203125" bestFit="1" customWidth="1"/>
    <col min="10248" max="10248" width="15" bestFit="1" customWidth="1"/>
    <col min="10249" max="10249" width="14.33203125" bestFit="1" customWidth="1"/>
    <col min="10250" max="10250" width="13.33203125" bestFit="1" customWidth="1"/>
    <col min="10251" max="10251" width="15" bestFit="1" customWidth="1"/>
    <col min="10252" max="10252" width="13.33203125" bestFit="1" customWidth="1"/>
    <col min="10258" max="10258" width="14.33203125" bestFit="1" customWidth="1"/>
    <col min="10497" max="10497" width="16" customWidth="1"/>
    <col min="10498" max="10502" width="1.88671875" customWidth="1"/>
    <col min="10503" max="10503" width="51.33203125" bestFit="1" customWidth="1"/>
    <col min="10504" max="10504" width="15" bestFit="1" customWidth="1"/>
    <col min="10505" max="10505" width="14.33203125" bestFit="1" customWidth="1"/>
    <col min="10506" max="10506" width="13.33203125" bestFit="1" customWidth="1"/>
    <col min="10507" max="10507" width="15" bestFit="1" customWidth="1"/>
    <col min="10508" max="10508" width="13.33203125" bestFit="1" customWidth="1"/>
    <col min="10514" max="10514" width="14.33203125" bestFit="1" customWidth="1"/>
    <col min="10753" max="10753" width="16" customWidth="1"/>
    <col min="10754" max="10758" width="1.88671875" customWidth="1"/>
    <col min="10759" max="10759" width="51.33203125" bestFit="1" customWidth="1"/>
    <col min="10760" max="10760" width="15" bestFit="1" customWidth="1"/>
    <col min="10761" max="10761" width="14.33203125" bestFit="1" customWidth="1"/>
    <col min="10762" max="10762" width="13.33203125" bestFit="1" customWidth="1"/>
    <col min="10763" max="10763" width="15" bestFit="1" customWidth="1"/>
    <col min="10764" max="10764" width="13.33203125" bestFit="1" customWidth="1"/>
    <col min="10770" max="10770" width="14.33203125" bestFit="1" customWidth="1"/>
    <col min="11009" max="11009" width="16" customWidth="1"/>
    <col min="11010" max="11014" width="1.88671875" customWidth="1"/>
    <col min="11015" max="11015" width="51.33203125" bestFit="1" customWidth="1"/>
    <col min="11016" max="11016" width="15" bestFit="1" customWidth="1"/>
    <col min="11017" max="11017" width="14.33203125" bestFit="1" customWidth="1"/>
    <col min="11018" max="11018" width="13.33203125" bestFit="1" customWidth="1"/>
    <col min="11019" max="11019" width="15" bestFit="1" customWidth="1"/>
    <col min="11020" max="11020" width="13.33203125" bestFit="1" customWidth="1"/>
    <col min="11026" max="11026" width="14.33203125" bestFit="1" customWidth="1"/>
    <col min="11265" max="11265" width="16" customWidth="1"/>
    <col min="11266" max="11270" width="1.88671875" customWidth="1"/>
    <col min="11271" max="11271" width="51.33203125" bestFit="1" customWidth="1"/>
    <col min="11272" max="11272" width="15" bestFit="1" customWidth="1"/>
    <col min="11273" max="11273" width="14.33203125" bestFit="1" customWidth="1"/>
    <col min="11274" max="11274" width="13.33203125" bestFit="1" customWidth="1"/>
    <col min="11275" max="11275" width="15" bestFit="1" customWidth="1"/>
    <col min="11276" max="11276" width="13.33203125" bestFit="1" customWidth="1"/>
    <col min="11282" max="11282" width="14.33203125" bestFit="1" customWidth="1"/>
    <col min="11521" max="11521" width="16" customWidth="1"/>
    <col min="11522" max="11526" width="1.88671875" customWidth="1"/>
    <col min="11527" max="11527" width="51.33203125" bestFit="1" customWidth="1"/>
    <col min="11528" max="11528" width="15" bestFit="1" customWidth="1"/>
    <col min="11529" max="11529" width="14.33203125" bestFit="1" customWidth="1"/>
    <col min="11530" max="11530" width="13.33203125" bestFit="1" customWidth="1"/>
    <col min="11531" max="11531" width="15" bestFit="1" customWidth="1"/>
    <col min="11532" max="11532" width="13.33203125" bestFit="1" customWidth="1"/>
    <col min="11538" max="11538" width="14.33203125" bestFit="1" customWidth="1"/>
    <col min="11777" max="11777" width="16" customWidth="1"/>
    <col min="11778" max="11782" width="1.88671875" customWidth="1"/>
    <col min="11783" max="11783" width="51.33203125" bestFit="1" customWidth="1"/>
    <col min="11784" max="11784" width="15" bestFit="1" customWidth="1"/>
    <col min="11785" max="11785" width="14.33203125" bestFit="1" customWidth="1"/>
    <col min="11786" max="11786" width="13.33203125" bestFit="1" customWidth="1"/>
    <col min="11787" max="11787" width="15" bestFit="1" customWidth="1"/>
    <col min="11788" max="11788" width="13.33203125" bestFit="1" customWidth="1"/>
    <col min="11794" max="11794" width="14.33203125" bestFit="1" customWidth="1"/>
    <col min="12033" max="12033" width="16" customWidth="1"/>
    <col min="12034" max="12038" width="1.88671875" customWidth="1"/>
    <col min="12039" max="12039" width="51.33203125" bestFit="1" customWidth="1"/>
    <col min="12040" max="12040" width="15" bestFit="1" customWidth="1"/>
    <col min="12041" max="12041" width="14.33203125" bestFit="1" customWidth="1"/>
    <col min="12042" max="12042" width="13.33203125" bestFit="1" customWidth="1"/>
    <col min="12043" max="12043" width="15" bestFit="1" customWidth="1"/>
    <col min="12044" max="12044" width="13.33203125" bestFit="1" customWidth="1"/>
    <col min="12050" max="12050" width="14.33203125" bestFit="1" customWidth="1"/>
    <col min="12289" max="12289" width="16" customWidth="1"/>
    <col min="12290" max="12294" width="1.88671875" customWidth="1"/>
    <col min="12295" max="12295" width="51.33203125" bestFit="1" customWidth="1"/>
    <col min="12296" max="12296" width="15" bestFit="1" customWidth="1"/>
    <col min="12297" max="12297" width="14.33203125" bestFit="1" customWidth="1"/>
    <col min="12298" max="12298" width="13.33203125" bestFit="1" customWidth="1"/>
    <col min="12299" max="12299" width="15" bestFit="1" customWidth="1"/>
    <col min="12300" max="12300" width="13.33203125" bestFit="1" customWidth="1"/>
    <col min="12306" max="12306" width="14.33203125" bestFit="1" customWidth="1"/>
    <col min="12545" max="12545" width="16" customWidth="1"/>
    <col min="12546" max="12550" width="1.88671875" customWidth="1"/>
    <col min="12551" max="12551" width="51.33203125" bestFit="1" customWidth="1"/>
    <col min="12552" max="12552" width="15" bestFit="1" customWidth="1"/>
    <col min="12553" max="12553" width="14.33203125" bestFit="1" customWidth="1"/>
    <col min="12554" max="12554" width="13.33203125" bestFit="1" customWidth="1"/>
    <col min="12555" max="12555" width="15" bestFit="1" customWidth="1"/>
    <col min="12556" max="12556" width="13.33203125" bestFit="1" customWidth="1"/>
    <col min="12562" max="12562" width="14.33203125" bestFit="1" customWidth="1"/>
    <col min="12801" max="12801" width="16" customWidth="1"/>
    <col min="12802" max="12806" width="1.88671875" customWidth="1"/>
    <col min="12807" max="12807" width="51.33203125" bestFit="1" customWidth="1"/>
    <col min="12808" max="12808" width="15" bestFit="1" customWidth="1"/>
    <col min="12809" max="12809" width="14.33203125" bestFit="1" customWidth="1"/>
    <col min="12810" max="12810" width="13.33203125" bestFit="1" customWidth="1"/>
    <col min="12811" max="12811" width="15" bestFit="1" customWidth="1"/>
    <col min="12812" max="12812" width="13.33203125" bestFit="1" customWidth="1"/>
    <col min="12818" max="12818" width="14.33203125" bestFit="1" customWidth="1"/>
    <col min="13057" max="13057" width="16" customWidth="1"/>
    <col min="13058" max="13062" width="1.88671875" customWidth="1"/>
    <col min="13063" max="13063" width="51.33203125" bestFit="1" customWidth="1"/>
    <col min="13064" max="13064" width="15" bestFit="1" customWidth="1"/>
    <col min="13065" max="13065" width="14.33203125" bestFit="1" customWidth="1"/>
    <col min="13066" max="13066" width="13.33203125" bestFit="1" customWidth="1"/>
    <col min="13067" max="13067" width="15" bestFit="1" customWidth="1"/>
    <col min="13068" max="13068" width="13.33203125" bestFit="1" customWidth="1"/>
    <col min="13074" max="13074" width="14.33203125" bestFit="1" customWidth="1"/>
    <col min="13313" max="13313" width="16" customWidth="1"/>
    <col min="13314" max="13318" width="1.88671875" customWidth="1"/>
    <col min="13319" max="13319" width="51.33203125" bestFit="1" customWidth="1"/>
    <col min="13320" max="13320" width="15" bestFit="1" customWidth="1"/>
    <col min="13321" max="13321" width="14.33203125" bestFit="1" customWidth="1"/>
    <col min="13322" max="13322" width="13.33203125" bestFit="1" customWidth="1"/>
    <col min="13323" max="13323" width="15" bestFit="1" customWidth="1"/>
    <col min="13324" max="13324" width="13.33203125" bestFit="1" customWidth="1"/>
    <col min="13330" max="13330" width="14.33203125" bestFit="1" customWidth="1"/>
    <col min="13569" max="13569" width="16" customWidth="1"/>
    <col min="13570" max="13574" width="1.88671875" customWidth="1"/>
    <col min="13575" max="13575" width="51.33203125" bestFit="1" customWidth="1"/>
    <col min="13576" max="13576" width="15" bestFit="1" customWidth="1"/>
    <col min="13577" max="13577" width="14.33203125" bestFit="1" customWidth="1"/>
    <col min="13578" max="13578" width="13.33203125" bestFit="1" customWidth="1"/>
    <col min="13579" max="13579" width="15" bestFit="1" customWidth="1"/>
    <col min="13580" max="13580" width="13.33203125" bestFit="1" customWidth="1"/>
    <col min="13586" max="13586" width="14.33203125" bestFit="1" customWidth="1"/>
    <col min="13825" max="13825" width="16" customWidth="1"/>
    <col min="13826" max="13830" width="1.88671875" customWidth="1"/>
    <col min="13831" max="13831" width="51.33203125" bestFit="1" customWidth="1"/>
    <col min="13832" max="13832" width="15" bestFit="1" customWidth="1"/>
    <col min="13833" max="13833" width="14.33203125" bestFit="1" customWidth="1"/>
    <col min="13834" max="13834" width="13.33203125" bestFit="1" customWidth="1"/>
    <col min="13835" max="13835" width="15" bestFit="1" customWidth="1"/>
    <col min="13836" max="13836" width="13.33203125" bestFit="1" customWidth="1"/>
    <col min="13842" max="13842" width="14.33203125" bestFit="1" customWidth="1"/>
    <col min="14081" max="14081" width="16" customWidth="1"/>
    <col min="14082" max="14086" width="1.88671875" customWidth="1"/>
    <col min="14087" max="14087" width="51.33203125" bestFit="1" customWidth="1"/>
    <col min="14088" max="14088" width="15" bestFit="1" customWidth="1"/>
    <col min="14089" max="14089" width="14.33203125" bestFit="1" customWidth="1"/>
    <col min="14090" max="14090" width="13.33203125" bestFit="1" customWidth="1"/>
    <col min="14091" max="14091" width="15" bestFit="1" customWidth="1"/>
    <col min="14092" max="14092" width="13.33203125" bestFit="1" customWidth="1"/>
    <col min="14098" max="14098" width="14.33203125" bestFit="1" customWidth="1"/>
    <col min="14337" max="14337" width="16" customWidth="1"/>
    <col min="14338" max="14342" width="1.88671875" customWidth="1"/>
    <col min="14343" max="14343" width="51.33203125" bestFit="1" customWidth="1"/>
    <col min="14344" max="14344" width="15" bestFit="1" customWidth="1"/>
    <col min="14345" max="14345" width="14.33203125" bestFit="1" customWidth="1"/>
    <col min="14346" max="14346" width="13.33203125" bestFit="1" customWidth="1"/>
    <col min="14347" max="14347" width="15" bestFit="1" customWidth="1"/>
    <col min="14348" max="14348" width="13.33203125" bestFit="1" customWidth="1"/>
    <col min="14354" max="14354" width="14.33203125" bestFit="1" customWidth="1"/>
    <col min="14593" max="14593" width="16" customWidth="1"/>
    <col min="14594" max="14598" width="1.88671875" customWidth="1"/>
    <col min="14599" max="14599" width="51.33203125" bestFit="1" customWidth="1"/>
    <col min="14600" max="14600" width="15" bestFit="1" customWidth="1"/>
    <col min="14601" max="14601" width="14.33203125" bestFit="1" customWidth="1"/>
    <col min="14602" max="14602" width="13.33203125" bestFit="1" customWidth="1"/>
    <col min="14603" max="14603" width="15" bestFit="1" customWidth="1"/>
    <col min="14604" max="14604" width="13.33203125" bestFit="1" customWidth="1"/>
    <col min="14610" max="14610" width="14.33203125" bestFit="1" customWidth="1"/>
    <col min="14849" max="14849" width="16" customWidth="1"/>
    <col min="14850" max="14854" width="1.88671875" customWidth="1"/>
    <col min="14855" max="14855" width="51.33203125" bestFit="1" customWidth="1"/>
    <col min="14856" max="14856" width="15" bestFit="1" customWidth="1"/>
    <col min="14857" max="14857" width="14.33203125" bestFit="1" customWidth="1"/>
    <col min="14858" max="14858" width="13.33203125" bestFit="1" customWidth="1"/>
    <col min="14859" max="14859" width="15" bestFit="1" customWidth="1"/>
    <col min="14860" max="14860" width="13.33203125" bestFit="1" customWidth="1"/>
    <col min="14866" max="14866" width="14.33203125" bestFit="1" customWidth="1"/>
    <col min="15105" max="15105" width="16" customWidth="1"/>
    <col min="15106" max="15110" width="1.88671875" customWidth="1"/>
    <col min="15111" max="15111" width="51.33203125" bestFit="1" customWidth="1"/>
    <col min="15112" max="15112" width="15" bestFit="1" customWidth="1"/>
    <col min="15113" max="15113" width="14.33203125" bestFit="1" customWidth="1"/>
    <col min="15114" max="15114" width="13.33203125" bestFit="1" customWidth="1"/>
    <col min="15115" max="15115" width="15" bestFit="1" customWidth="1"/>
    <col min="15116" max="15116" width="13.33203125" bestFit="1" customWidth="1"/>
    <col min="15122" max="15122" width="14.33203125" bestFit="1" customWidth="1"/>
    <col min="15361" max="15361" width="16" customWidth="1"/>
    <col min="15362" max="15366" width="1.88671875" customWidth="1"/>
    <col min="15367" max="15367" width="51.33203125" bestFit="1" customWidth="1"/>
    <col min="15368" max="15368" width="15" bestFit="1" customWidth="1"/>
    <col min="15369" max="15369" width="14.33203125" bestFit="1" customWidth="1"/>
    <col min="15370" max="15370" width="13.33203125" bestFit="1" customWidth="1"/>
    <col min="15371" max="15371" width="15" bestFit="1" customWidth="1"/>
    <col min="15372" max="15372" width="13.33203125" bestFit="1" customWidth="1"/>
    <col min="15378" max="15378" width="14.33203125" bestFit="1" customWidth="1"/>
    <col min="15617" max="15617" width="16" customWidth="1"/>
    <col min="15618" max="15622" width="1.88671875" customWidth="1"/>
    <col min="15623" max="15623" width="51.33203125" bestFit="1" customWidth="1"/>
    <col min="15624" max="15624" width="15" bestFit="1" customWidth="1"/>
    <col min="15625" max="15625" width="14.33203125" bestFit="1" customWidth="1"/>
    <col min="15626" max="15626" width="13.33203125" bestFit="1" customWidth="1"/>
    <col min="15627" max="15627" width="15" bestFit="1" customWidth="1"/>
    <col min="15628" max="15628" width="13.33203125" bestFit="1" customWidth="1"/>
    <col min="15634" max="15634" width="14.33203125" bestFit="1" customWidth="1"/>
    <col min="15873" max="15873" width="16" customWidth="1"/>
    <col min="15874" max="15878" width="1.88671875" customWidth="1"/>
    <col min="15879" max="15879" width="51.33203125" bestFit="1" customWidth="1"/>
    <col min="15880" max="15880" width="15" bestFit="1" customWidth="1"/>
    <col min="15881" max="15881" width="14.33203125" bestFit="1" customWidth="1"/>
    <col min="15882" max="15882" width="13.33203125" bestFit="1" customWidth="1"/>
    <col min="15883" max="15883" width="15" bestFit="1" customWidth="1"/>
    <col min="15884" max="15884" width="13.33203125" bestFit="1" customWidth="1"/>
    <col min="15890" max="15890" width="14.33203125" bestFit="1" customWidth="1"/>
    <col min="16129" max="16129" width="16" customWidth="1"/>
    <col min="16130" max="16134" width="1.88671875" customWidth="1"/>
    <col min="16135" max="16135" width="51.33203125" bestFit="1" customWidth="1"/>
    <col min="16136" max="16136" width="15" bestFit="1" customWidth="1"/>
    <col min="16137" max="16137" width="14.33203125" bestFit="1" customWidth="1"/>
    <col min="16138" max="16138" width="13.33203125" bestFit="1" customWidth="1"/>
    <col min="16139" max="16139" width="15" bestFit="1" customWidth="1"/>
    <col min="16140" max="16140" width="13.33203125" bestFit="1" customWidth="1"/>
    <col min="16146" max="16146" width="14.33203125" bestFit="1" customWidth="1"/>
  </cols>
  <sheetData>
    <row r="1" spans="1:12" x14ac:dyDescent="0.3">
      <c r="A1" s="15" t="s">
        <v>332</v>
      </c>
      <c r="B1" s="16" t="s">
        <v>333</v>
      </c>
      <c r="C1" s="17"/>
      <c r="D1" s="17"/>
      <c r="E1" s="17"/>
      <c r="F1" s="17"/>
      <c r="G1" s="17"/>
      <c r="H1" s="52" t="s">
        <v>334</v>
      </c>
      <c r="I1" s="52" t="s">
        <v>335</v>
      </c>
      <c r="J1" s="52" t="s">
        <v>336</v>
      </c>
      <c r="K1" s="52" t="s">
        <v>337</v>
      </c>
      <c r="L1" s="109"/>
    </row>
    <row r="2" spans="1:12" x14ac:dyDescent="0.3">
      <c r="A2" s="18" t="s">
        <v>28</v>
      </c>
      <c r="B2" s="19" t="s">
        <v>339</v>
      </c>
      <c r="C2" s="20"/>
      <c r="D2" s="20"/>
      <c r="E2" s="20"/>
      <c r="F2" s="20"/>
      <c r="G2" s="20"/>
      <c r="H2" s="52">
        <v>17316374.16</v>
      </c>
      <c r="I2" s="52">
        <v>10734915.4</v>
      </c>
      <c r="J2" s="52">
        <v>8009101.5499999998</v>
      </c>
      <c r="K2" s="52">
        <v>20042188.010000002</v>
      </c>
      <c r="L2" s="110"/>
    </row>
    <row r="3" spans="1:12" x14ac:dyDescent="0.3">
      <c r="A3" s="18" t="s">
        <v>340</v>
      </c>
      <c r="B3" s="21" t="s">
        <v>341</v>
      </c>
      <c r="C3" s="19" t="s">
        <v>342</v>
      </c>
      <c r="D3" s="20"/>
      <c r="E3" s="20"/>
      <c r="F3" s="20"/>
      <c r="G3" s="20"/>
      <c r="H3" s="52">
        <v>15783319.300000001</v>
      </c>
      <c r="I3" s="52">
        <v>10245712.189999999</v>
      </c>
      <c r="J3" s="52">
        <v>7957737.7699999996</v>
      </c>
      <c r="K3" s="52">
        <v>18071293.719999999</v>
      </c>
      <c r="L3" s="110"/>
    </row>
    <row r="4" spans="1:12" x14ac:dyDescent="0.3">
      <c r="A4" s="18" t="s">
        <v>343</v>
      </c>
      <c r="B4" s="22" t="s">
        <v>341</v>
      </c>
      <c r="C4" s="23"/>
      <c r="D4" s="19" t="s">
        <v>344</v>
      </c>
      <c r="E4" s="20"/>
      <c r="F4" s="20"/>
      <c r="G4" s="20"/>
      <c r="H4" s="52">
        <v>15696543.189999999</v>
      </c>
      <c r="I4" s="52">
        <v>10159014.01</v>
      </c>
      <c r="J4" s="52">
        <v>7836548.6299999999</v>
      </c>
      <c r="K4" s="52">
        <v>18019008.57</v>
      </c>
      <c r="L4" s="110"/>
    </row>
    <row r="5" spans="1:12" x14ac:dyDescent="0.3">
      <c r="A5" s="18" t="s">
        <v>345</v>
      </c>
      <c r="B5" s="22" t="s">
        <v>341</v>
      </c>
      <c r="C5" s="23"/>
      <c r="D5" s="23"/>
      <c r="E5" s="19" t="s">
        <v>344</v>
      </c>
      <c r="F5" s="20"/>
      <c r="G5" s="20"/>
      <c r="H5" s="52">
        <v>15696543.189999999</v>
      </c>
      <c r="I5" s="52">
        <v>10159014.01</v>
      </c>
      <c r="J5" s="52">
        <v>7836548.6299999999</v>
      </c>
      <c r="K5" s="52">
        <v>18019008.57</v>
      </c>
      <c r="L5" s="110"/>
    </row>
    <row r="6" spans="1:12" x14ac:dyDescent="0.3">
      <c r="A6" s="18" t="s">
        <v>346</v>
      </c>
      <c r="B6" s="22" t="s">
        <v>341</v>
      </c>
      <c r="C6" s="23"/>
      <c r="D6" s="23"/>
      <c r="E6" s="23"/>
      <c r="F6" s="19" t="s">
        <v>347</v>
      </c>
      <c r="G6" s="20"/>
      <c r="H6" s="52">
        <v>5000</v>
      </c>
      <c r="I6" s="52">
        <v>2515</v>
      </c>
      <c r="J6" s="52">
        <v>2515</v>
      </c>
      <c r="K6" s="52">
        <v>5000</v>
      </c>
      <c r="L6" s="110"/>
    </row>
    <row r="7" spans="1:12" x14ac:dyDescent="0.3">
      <c r="A7" s="24" t="s">
        <v>348</v>
      </c>
      <c r="B7" s="22" t="s">
        <v>341</v>
      </c>
      <c r="C7" s="23"/>
      <c r="D7" s="23"/>
      <c r="E7" s="23"/>
      <c r="F7" s="23"/>
      <c r="G7" s="25" t="s">
        <v>349</v>
      </c>
      <c r="H7" s="54">
        <v>5000</v>
      </c>
      <c r="I7" s="54">
        <v>2515</v>
      </c>
      <c r="J7" s="54">
        <v>2515</v>
      </c>
      <c r="K7" s="54">
        <v>5000</v>
      </c>
      <c r="L7" s="64"/>
    </row>
    <row r="8" spans="1:12" x14ac:dyDescent="0.3">
      <c r="A8" s="26" t="s">
        <v>341</v>
      </c>
      <c r="B8" s="22" t="s">
        <v>341</v>
      </c>
      <c r="C8" s="23"/>
      <c r="D8" s="23"/>
      <c r="E8" s="23"/>
      <c r="F8" s="23"/>
      <c r="G8" s="27" t="s">
        <v>341</v>
      </c>
      <c r="H8" s="53"/>
      <c r="I8" s="53"/>
      <c r="J8" s="53"/>
      <c r="K8" s="53"/>
      <c r="L8" s="65"/>
    </row>
    <row r="9" spans="1:12" x14ac:dyDescent="0.3">
      <c r="A9" s="18" t="s">
        <v>350</v>
      </c>
      <c r="B9" s="22" t="s">
        <v>341</v>
      </c>
      <c r="C9" s="23"/>
      <c r="D9" s="23"/>
      <c r="E9" s="23"/>
      <c r="F9" s="19" t="s">
        <v>351</v>
      </c>
      <c r="G9" s="20"/>
      <c r="H9" s="52">
        <v>0</v>
      </c>
      <c r="I9" s="52">
        <v>6180200.7800000003</v>
      </c>
      <c r="J9" s="52">
        <v>6180200.7800000003</v>
      </c>
      <c r="K9" s="52">
        <v>0</v>
      </c>
      <c r="L9" s="110"/>
    </row>
    <row r="10" spans="1:12" x14ac:dyDescent="0.3">
      <c r="A10" s="24" t="s">
        <v>352</v>
      </c>
      <c r="B10" s="22" t="s">
        <v>341</v>
      </c>
      <c r="C10" s="23"/>
      <c r="D10" s="23"/>
      <c r="E10" s="23"/>
      <c r="F10" s="23"/>
      <c r="G10" s="25" t="s">
        <v>353</v>
      </c>
      <c r="H10" s="54">
        <v>0</v>
      </c>
      <c r="I10" s="54">
        <v>6180200.7800000003</v>
      </c>
      <c r="J10" s="54">
        <v>6180200.7800000003</v>
      </c>
      <c r="K10" s="54">
        <v>0</v>
      </c>
      <c r="L10" s="64"/>
    </row>
    <row r="11" spans="1:12" x14ac:dyDescent="0.3">
      <c r="A11" s="26" t="s">
        <v>341</v>
      </c>
      <c r="B11" s="22" t="s">
        <v>341</v>
      </c>
      <c r="C11" s="23"/>
      <c r="D11" s="23"/>
      <c r="E11" s="23"/>
      <c r="F11" s="23"/>
      <c r="G11" s="27" t="s">
        <v>341</v>
      </c>
      <c r="H11" s="53"/>
      <c r="I11" s="53"/>
      <c r="J11" s="53"/>
      <c r="K11" s="53"/>
      <c r="L11" s="65"/>
    </row>
    <row r="12" spans="1:12" x14ac:dyDescent="0.3">
      <c r="A12" s="18" t="s">
        <v>360</v>
      </c>
      <c r="B12" s="22" t="s">
        <v>341</v>
      </c>
      <c r="C12" s="23"/>
      <c r="D12" s="23"/>
      <c r="E12" s="23"/>
      <c r="F12" s="19" t="s">
        <v>361</v>
      </c>
      <c r="G12" s="20"/>
      <c r="H12" s="52">
        <v>15691543.189999999</v>
      </c>
      <c r="I12" s="52">
        <v>3973621.49</v>
      </c>
      <c r="J12" s="52">
        <v>1651156.11</v>
      </c>
      <c r="K12" s="52">
        <v>18014008.57</v>
      </c>
      <c r="L12" s="110"/>
    </row>
    <row r="13" spans="1:12" x14ac:dyDescent="0.3">
      <c r="A13" s="24" t="s">
        <v>362</v>
      </c>
      <c r="B13" s="22" t="s">
        <v>341</v>
      </c>
      <c r="C13" s="23"/>
      <c r="D13" s="23"/>
      <c r="E13" s="23"/>
      <c r="F13" s="23"/>
      <c r="G13" s="25" t="s">
        <v>363</v>
      </c>
      <c r="H13" s="54">
        <v>14041270.9</v>
      </c>
      <c r="I13" s="54">
        <v>3971500.18</v>
      </c>
      <c r="J13" s="54">
        <v>1651156.11</v>
      </c>
      <c r="K13" s="54">
        <v>16361614.970000001</v>
      </c>
      <c r="L13" s="64"/>
    </row>
    <row r="14" spans="1:12" x14ac:dyDescent="0.3">
      <c r="A14" s="24" t="s">
        <v>364</v>
      </c>
      <c r="B14" s="22" t="s">
        <v>341</v>
      </c>
      <c r="C14" s="23"/>
      <c r="D14" s="23"/>
      <c r="E14" s="23"/>
      <c r="F14" s="23"/>
      <c r="G14" s="25" t="s">
        <v>365</v>
      </c>
      <c r="H14" s="54">
        <v>1016506.32</v>
      </c>
      <c r="I14" s="54">
        <v>1314.16</v>
      </c>
      <c r="J14" s="54">
        <v>0</v>
      </c>
      <c r="K14" s="54">
        <v>1017820.48</v>
      </c>
      <c r="L14" s="64"/>
    </row>
    <row r="15" spans="1:12" x14ac:dyDescent="0.3">
      <c r="A15" s="24" t="s">
        <v>366</v>
      </c>
      <c r="B15" s="22" t="s">
        <v>341</v>
      </c>
      <c r="C15" s="23"/>
      <c r="D15" s="23"/>
      <c r="E15" s="23"/>
      <c r="F15" s="23"/>
      <c r="G15" s="25" t="s">
        <v>367</v>
      </c>
      <c r="H15" s="54">
        <v>622840.06999999995</v>
      </c>
      <c r="I15" s="54">
        <v>805.22</v>
      </c>
      <c r="J15" s="54">
        <v>0</v>
      </c>
      <c r="K15" s="54">
        <v>623645.29</v>
      </c>
      <c r="L15" s="64"/>
    </row>
    <row r="16" spans="1:12" x14ac:dyDescent="0.3">
      <c r="A16" s="24" t="s">
        <v>368</v>
      </c>
      <c r="B16" s="22" t="s">
        <v>341</v>
      </c>
      <c r="C16" s="23"/>
      <c r="D16" s="23"/>
      <c r="E16" s="23"/>
      <c r="F16" s="23"/>
      <c r="G16" s="25" t="s">
        <v>369</v>
      </c>
      <c r="H16" s="54">
        <v>10925.9</v>
      </c>
      <c r="I16" s="54">
        <v>1.93</v>
      </c>
      <c r="J16" s="54">
        <v>0</v>
      </c>
      <c r="K16" s="54">
        <v>10927.83</v>
      </c>
      <c r="L16" s="64"/>
    </row>
    <row r="17" spans="1:12" x14ac:dyDescent="0.3">
      <c r="A17" s="26" t="s">
        <v>341</v>
      </c>
      <c r="B17" s="22" t="s">
        <v>341</v>
      </c>
      <c r="C17" s="23"/>
      <c r="D17" s="23"/>
      <c r="E17" s="23"/>
      <c r="F17" s="23"/>
      <c r="G17" s="27" t="s">
        <v>341</v>
      </c>
      <c r="H17" s="53"/>
      <c r="I17" s="53"/>
      <c r="J17" s="53"/>
      <c r="K17" s="53"/>
      <c r="L17" s="65"/>
    </row>
    <row r="18" spans="1:12" x14ac:dyDescent="0.3">
      <c r="A18" s="18" t="s">
        <v>370</v>
      </c>
      <c r="B18" s="22" t="s">
        <v>341</v>
      </c>
      <c r="C18" s="23"/>
      <c r="D18" s="23"/>
      <c r="E18" s="23"/>
      <c r="F18" s="19" t="s">
        <v>371</v>
      </c>
      <c r="G18" s="20"/>
      <c r="H18" s="52">
        <v>0</v>
      </c>
      <c r="I18" s="52">
        <v>2676.74</v>
      </c>
      <c r="J18" s="52">
        <v>2676.74</v>
      </c>
      <c r="K18" s="52">
        <v>0</v>
      </c>
      <c r="L18" s="110"/>
    </row>
    <row r="19" spans="1:12" x14ac:dyDescent="0.3">
      <c r="A19" s="24" t="s">
        <v>372</v>
      </c>
      <c r="B19" s="22" t="s">
        <v>341</v>
      </c>
      <c r="C19" s="23"/>
      <c r="D19" s="23"/>
      <c r="E19" s="23"/>
      <c r="F19" s="23"/>
      <c r="G19" s="25" t="s">
        <v>373</v>
      </c>
      <c r="H19" s="54">
        <v>0</v>
      </c>
      <c r="I19" s="54">
        <v>2676.74</v>
      </c>
      <c r="J19" s="54">
        <v>2676.74</v>
      </c>
      <c r="K19" s="54">
        <v>0</v>
      </c>
      <c r="L19" s="64"/>
    </row>
    <row r="20" spans="1:12" x14ac:dyDescent="0.3">
      <c r="A20" s="26" t="s">
        <v>341</v>
      </c>
      <c r="B20" s="22" t="s">
        <v>341</v>
      </c>
      <c r="C20" s="23"/>
      <c r="D20" s="23"/>
      <c r="E20" s="23"/>
      <c r="F20" s="23"/>
      <c r="G20" s="27" t="s">
        <v>341</v>
      </c>
      <c r="H20" s="53"/>
      <c r="I20" s="53"/>
      <c r="J20" s="53"/>
      <c r="K20" s="53"/>
      <c r="L20" s="65"/>
    </row>
    <row r="21" spans="1:12" x14ac:dyDescent="0.3">
      <c r="A21" s="18" t="s">
        <v>374</v>
      </c>
      <c r="B21" s="22" t="s">
        <v>341</v>
      </c>
      <c r="C21" s="23"/>
      <c r="D21" s="19" t="s">
        <v>375</v>
      </c>
      <c r="E21" s="20"/>
      <c r="F21" s="20"/>
      <c r="G21" s="20"/>
      <c r="H21" s="52">
        <v>86776.11</v>
      </c>
      <c r="I21" s="52">
        <v>86698.18</v>
      </c>
      <c r="J21" s="52">
        <v>121189.14</v>
      </c>
      <c r="K21" s="52">
        <v>52285.15</v>
      </c>
      <c r="L21" s="110"/>
    </row>
    <row r="22" spans="1:12" x14ac:dyDescent="0.3">
      <c r="A22" s="18" t="s">
        <v>376</v>
      </c>
      <c r="B22" s="22" t="s">
        <v>341</v>
      </c>
      <c r="C22" s="23"/>
      <c r="D22" s="23"/>
      <c r="E22" s="19" t="s">
        <v>377</v>
      </c>
      <c r="F22" s="20"/>
      <c r="G22" s="20"/>
      <c r="H22" s="52">
        <v>78397.039999999994</v>
      </c>
      <c r="I22" s="52">
        <v>83792.97</v>
      </c>
      <c r="J22" s="52">
        <v>118264.53</v>
      </c>
      <c r="K22" s="52">
        <v>43925.48</v>
      </c>
      <c r="L22" s="110"/>
    </row>
    <row r="23" spans="1:12" x14ac:dyDescent="0.3">
      <c r="A23" s="18" t="s">
        <v>378</v>
      </c>
      <c r="B23" s="22" t="s">
        <v>341</v>
      </c>
      <c r="C23" s="23"/>
      <c r="D23" s="23"/>
      <c r="E23" s="23"/>
      <c r="F23" s="19" t="s">
        <v>377</v>
      </c>
      <c r="G23" s="20"/>
      <c r="H23" s="52">
        <v>78397.039999999994</v>
      </c>
      <c r="I23" s="52">
        <v>83792.97</v>
      </c>
      <c r="J23" s="52">
        <v>118264.53</v>
      </c>
      <c r="K23" s="52">
        <v>43925.48</v>
      </c>
      <c r="L23" s="110"/>
    </row>
    <row r="24" spans="1:12" x14ac:dyDescent="0.3">
      <c r="A24" s="24" t="s">
        <v>379</v>
      </c>
      <c r="B24" s="22" t="s">
        <v>341</v>
      </c>
      <c r="C24" s="23"/>
      <c r="D24" s="23"/>
      <c r="E24" s="23"/>
      <c r="F24" s="23"/>
      <c r="G24" s="25" t="s">
        <v>380</v>
      </c>
      <c r="H24" s="54">
        <v>6319.01</v>
      </c>
      <c r="I24" s="54">
        <v>584.30999999999995</v>
      </c>
      <c r="J24" s="54">
        <v>0</v>
      </c>
      <c r="K24" s="54">
        <v>6903.32</v>
      </c>
      <c r="L24" s="64"/>
    </row>
    <row r="25" spans="1:12" x14ac:dyDescent="0.3">
      <c r="A25" s="24" t="s">
        <v>381</v>
      </c>
      <c r="B25" s="22" t="s">
        <v>341</v>
      </c>
      <c r="C25" s="23"/>
      <c r="D25" s="23"/>
      <c r="E25" s="23"/>
      <c r="F25" s="23"/>
      <c r="G25" s="25" t="s">
        <v>382</v>
      </c>
      <c r="H25" s="54">
        <v>49680.37</v>
      </c>
      <c r="I25" s="54">
        <v>10423.51</v>
      </c>
      <c r="J25" s="54">
        <v>51091.5</v>
      </c>
      <c r="K25" s="54">
        <v>9012.3799999999992</v>
      </c>
      <c r="L25" s="64"/>
    </row>
    <row r="26" spans="1:12" x14ac:dyDescent="0.3">
      <c r="A26" s="24" t="s">
        <v>383</v>
      </c>
      <c r="B26" s="22" t="s">
        <v>341</v>
      </c>
      <c r="C26" s="23"/>
      <c r="D26" s="23"/>
      <c r="E26" s="23"/>
      <c r="F26" s="23"/>
      <c r="G26" s="25" t="s">
        <v>384</v>
      </c>
      <c r="H26" s="54">
        <v>21997.75</v>
      </c>
      <c r="I26" s="54">
        <v>2953.6</v>
      </c>
      <c r="J26" s="54">
        <v>0</v>
      </c>
      <c r="K26" s="54">
        <v>24951.35</v>
      </c>
      <c r="L26" s="64"/>
    </row>
    <row r="27" spans="1:12" x14ac:dyDescent="0.3">
      <c r="A27" s="24" t="s">
        <v>385</v>
      </c>
      <c r="B27" s="22" t="s">
        <v>341</v>
      </c>
      <c r="C27" s="23"/>
      <c r="D27" s="23"/>
      <c r="E27" s="23"/>
      <c r="F27" s="23"/>
      <c r="G27" s="25" t="s">
        <v>386</v>
      </c>
      <c r="H27" s="54">
        <v>0</v>
      </c>
      <c r="I27" s="54">
        <v>1386.02</v>
      </c>
      <c r="J27" s="54">
        <v>1386.02</v>
      </c>
      <c r="K27" s="54">
        <v>0</v>
      </c>
      <c r="L27" s="64"/>
    </row>
    <row r="28" spans="1:12" x14ac:dyDescent="0.3">
      <c r="A28" s="24" t="s">
        <v>387</v>
      </c>
      <c r="B28" s="22" t="s">
        <v>341</v>
      </c>
      <c r="C28" s="23"/>
      <c r="D28" s="23"/>
      <c r="E28" s="23"/>
      <c r="F28" s="23"/>
      <c r="G28" s="25" t="s">
        <v>388</v>
      </c>
      <c r="H28" s="54">
        <v>399.91</v>
      </c>
      <c r="I28" s="54">
        <v>0</v>
      </c>
      <c r="J28" s="54">
        <v>0</v>
      </c>
      <c r="K28" s="54">
        <v>399.91</v>
      </c>
      <c r="L28" s="64"/>
    </row>
    <row r="29" spans="1:12" x14ac:dyDescent="0.3">
      <c r="A29" s="24" t="s">
        <v>389</v>
      </c>
      <c r="B29" s="22" t="s">
        <v>341</v>
      </c>
      <c r="C29" s="23"/>
      <c r="D29" s="23"/>
      <c r="E29" s="23"/>
      <c r="F29" s="23"/>
      <c r="G29" s="25" t="s">
        <v>390</v>
      </c>
      <c r="H29" s="54">
        <v>0</v>
      </c>
      <c r="I29" s="54">
        <v>68445.53</v>
      </c>
      <c r="J29" s="54">
        <v>65787.009999999995</v>
      </c>
      <c r="K29" s="54">
        <v>2658.52</v>
      </c>
      <c r="L29" s="64"/>
    </row>
    <row r="30" spans="1:12" x14ac:dyDescent="0.3">
      <c r="A30" s="26" t="s">
        <v>341</v>
      </c>
      <c r="B30" s="22" t="s">
        <v>341</v>
      </c>
      <c r="C30" s="23"/>
      <c r="D30" s="23"/>
      <c r="E30" s="23"/>
      <c r="F30" s="23"/>
      <c r="G30" s="27" t="s">
        <v>341</v>
      </c>
      <c r="H30" s="53"/>
      <c r="I30" s="53"/>
      <c r="J30" s="53"/>
      <c r="K30" s="53"/>
      <c r="L30" s="65"/>
    </row>
    <row r="31" spans="1:12" x14ac:dyDescent="0.3">
      <c r="A31" s="18" t="s">
        <v>391</v>
      </c>
      <c r="B31" s="22" t="s">
        <v>341</v>
      </c>
      <c r="C31" s="23"/>
      <c r="D31" s="23"/>
      <c r="E31" s="19" t="s">
        <v>392</v>
      </c>
      <c r="F31" s="20"/>
      <c r="G31" s="20"/>
      <c r="H31" s="52">
        <v>8379.07</v>
      </c>
      <c r="I31" s="52">
        <v>2905.21</v>
      </c>
      <c r="J31" s="52">
        <v>2924.61</v>
      </c>
      <c r="K31" s="52">
        <v>8359.67</v>
      </c>
      <c r="L31" s="110"/>
    </row>
    <row r="32" spans="1:12" x14ac:dyDescent="0.3">
      <c r="A32" s="18" t="s">
        <v>393</v>
      </c>
      <c r="B32" s="22" t="s">
        <v>341</v>
      </c>
      <c r="C32" s="23"/>
      <c r="D32" s="23"/>
      <c r="E32" s="23"/>
      <c r="F32" s="19" t="s">
        <v>392</v>
      </c>
      <c r="G32" s="20"/>
      <c r="H32" s="52">
        <v>8379.07</v>
      </c>
      <c r="I32" s="52">
        <v>2905.21</v>
      </c>
      <c r="J32" s="52">
        <v>2924.61</v>
      </c>
      <c r="K32" s="52">
        <v>8359.67</v>
      </c>
      <c r="L32" s="110"/>
    </row>
    <row r="33" spans="1:12" x14ac:dyDescent="0.3">
      <c r="A33" s="24" t="s">
        <v>394</v>
      </c>
      <c r="B33" s="22" t="s">
        <v>341</v>
      </c>
      <c r="C33" s="23"/>
      <c r="D33" s="23"/>
      <c r="E33" s="23"/>
      <c r="F33" s="23"/>
      <c r="G33" s="25" t="s">
        <v>395</v>
      </c>
      <c r="H33" s="54">
        <v>8379.07</v>
      </c>
      <c r="I33" s="54">
        <v>2905.21</v>
      </c>
      <c r="J33" s="54">
        <v>2924.61</v>
      </c>
      <c r="K33" s="54">
        <v>8359.67</v>
      </c>
      <c r="L33" s="64"/>
    </row>
    <row r="34" spans="1:12" x14ac:dyDescent="0.3">
      <c r="A34" s="26" t="s">
        <v>341</v>
      </c>
      <c r="B34" s="22" t="s">
        <v>341</v>
      </c>
      <c r="C34" s="23"/>
      <c r="D34" s="23"/>
      <c r="E34" s="23"/>
      <c r="F34" s="23"/>
      <c r="G34" s="27" t="s">
        <v>341</v>
      </c>
      <c r="H34" s="53"/>
      <c r="I34" s="53"/>
      <c r="J34" s="53"/>
      <c r="K34" s="53"/>
      <c r="L34" s="65"/>
    </row>
    <row r="35" spans="1:12" x14ac:dyDescent="0.3">
      <c r="A35" s="18" t="s">
        <v>396</v>
      </c>
      <c r="B35" s="21" t="s">
        <v>341</v>
      </c>
      <c r="C35" s="19" t="s">
        <v>397</v>
      </c>
      <c r="D35" s="20"/>
      <c r="E35" s="20"/>
      <c r="F35" s="20"/>
      <c r="G35" s="20"/>
      <c r="H35" s="52">
        <v>1533054.86</v>
      </c>
      <c r="I35" s="52">
        <v>489203.21</v>
      </c>
      <c r="J35" s="52">
        <v>51363.78</v>
      </c>
      <c r="K35" s="52">
        <v>1970894.29</v>
      </c>
      <c r="L35" s="110"/>
    </row>
    <row r="36" spans="1:12" x14ac:dyDescent="0.3">
      <c r="A36" s="18" t="s">
        <v>398</v>
      </c>
      <c r="B36" s="22" t="s">
        <v>341</v>
      </c>
      <c r="C36" s="23"/>
      <c r="D36" s="19" t="s">
        <v>399</v>
      </c>
      <c r="E36" s="20"/>
      <c r="F36" s="20"/>
      <c r="G36" s="20"/>
      <c r="H36" s="52">
        <v>10382.74</v>
      </c>
      <c r="I36" s="52">
        <v>51.91</v>
      </c>
      <c r="J36" s="52">
        <v>0</v>
      </c>
      <c r="K36" s="52">
        <v>10434.65</v>
      </c>
      <c r="L36" s="110"/>
    </row>
    <row r="37" spans="1:12" x14ac:dyDescent="0.3">
      <c r="A37" s="18" t="s">
        <v>400</v>
      </c>
      <c r="B37" s="22" t="s">
        <v>341</v>
      </c>
      <c r="C37" s="23"/>
      <c r="D37" s="23"/>
      <c r="E37" s="19" t="s">
        <v>401</v>
      </c>
      <c r="F37" s="20"/>
      <c r="G37" s="20"/>
      <c r="H37" s="52">
        <v>10382.74</v>
      </c>
      <c r="I37" s="52">
        <v>51.91</v>
      </c>
      <c r="J37" s="52">
        <v>0</v>
      </c>
      <c r="K37" s="52">
        <v>10434.65</v>
      </c>
      <c r="L37" s="110"/>
    </row>
    <row r="38" spans="1:12" x14ac:dyDescent="0.3">
      <c r="A38" s="18" t="s">
        <v>402</v>
      </c>
      <c r="B38" s="22" t="s">
        <v>341</v>
      </c>
      <c r="C38" s="23"/>
      <c r="D38" s="23"/>
      <c r="E38" s="23"/>
      <c r="F38" s="19" t="s">
        <v>401</v>
      </c>
      <c r="G38" s="20"/>
      <c r="H38" s="52">
        <v>10382.74</v>
      </c>
      <c r="I38" s="52">
        <v>51.91</v>
      </c>
      <c r="J38" s="52">
        <v>0</v>
      </c>
      <c r="K38" s="52">
        <v>10434.65</v>
      </c>
      <c r="L38" s="110"/>
    </row>
    <row r="39" spans="1:12" x14ac:dyDescent="0.3">
      <c r="A39" s="24" t="s">
        <v>403</v>
      </c>
      <c r="B39" s="22" t="s">
        <v>341</v>
      </c>
      <c r="C39" s="23"/>
      <c r="D39" s="23"/>
      <c r="E39" s="23"/>
      <c r="F39" s="23"/>
      <c r="G39" s="25" t="s">
        <v>404</v>
      </c>
      <c r="H39" s="54">
        <v>10382.74</v>
      </c>
      <c r="I39" s="54">
        <v>51.91</v>
      </c>
      <c r="J39" s="54">
        <v>0</v>
      </c>
      <c r="K39" s="54">
        <v>10434.65</v>
      </c>
      <c r="L39" s="64"/>
    </row>
    <row r="40" spans="1:12" x14ac:dyDescent="0.3">
      <c r="A40" s="26" t="s">
        <v>341</v>
      </c>
      <c r="B40" s="22" t="s">
        <v>341</v>
      </c>
      <c r="C40" s="23"/>
      <c r="D40" s="23"/>
      <c r="E40" s="23"/>
      <c r="F40" s="23"/>
      <c r="G40" s="27" t="s">
        <v>341</v>
      </c>
      <c r="H40" s="53"/>
      <c r="I40" s="53"/>
      <c r="J40" s="53"/>
      <c r="K40" s="53"/>
      <c r="L40" s="65"/>
    </row>
    <row r="41" spans="1:12" x14ac:dyDescent="0.3">
      <c r="A41" s="18" t="s">
        <v>405</v>
      </c>
      <c r="B41" s="22" t="s">
        <v>341</v>
      </c>
      <c r="C41" s="23"/>
      <c r="D41" s="19" t="s">
        <v>406</v>
      </c>
      <c r="E41" s="20"/>
      <c r="F41" s="20"/>
      <c r="G41" s="20"/>
      <c r="H41" s="52">
        <v>1522672.12</v>
      </c>
      <c r="I41" s="52">
        <v>489151.3</v>
      </c>
      <c r="J41" s="52">
        <v>51363.78</v>
      </c>
      <c r="K41" s="52">
        <v>1960459.64</v>
      </c>
      <c r="L41" s="110"/>
    </row>
    <row r="42" spans="1:12" x14ac:dyDescent="0.3">
      <c r="A42" s="18" t="s">
        <v>407</v>
      </c>
      <c r="B42" s="22" t="s">
        <v>341</v>
      </c>
      <c r="C42" s="23"/>
      <c r="D42" s="23"/>
      <c r="E42" s="19" t="s">
        <v>408</v>
      </c>
      <c r="F42" s="20"/>
      <c r="G42" s="20"/>
      <c r="H42" s="52">
        <v>1939123.08</v>
      </c>
      <c r="I42" s="52">
        <v>0</v>
      </c>
      <c r="J42" s="52">
        <v>0</v>
      </c>
      <c r="K42" s="52">
        <v>1939123.08</v>
      </c>
      <c r="L42" s="110"/>
    </row>
    <row r="43" spans="1:12" x14ac:dyDescent="0.3">
      <c r="A43" s="18" t="s">
        <v>409</v>
      </c>
      <c r="B43" s="22" t="s">
        <v>341</v>
      </c>
      <c r="C43" s="23"/>
      <c r="D43" s="23"/>
      <c r="E43" s="23"/>
      <c r="F43" s="19" t="s">
        <v>408</v>
      </c>
      <c r="G43" s="20"/>
      <c r="H43" s="52">
        <v>1939123.08</v>
      </c>
      <c r="I43" s="52">
        <v>0</v>
      </c>
      <c r="J43" s="52">
        <v>0</v>
      </c>
      <c r="K43" s="52">
        <v>1939123.08</v>
      </c>
      <c r="L43" s="110"/>
    </row>
    <row r="44" spans="1:12" x14ac:dyDescent="0.3">
      <c r="A44" s="24" t="s">
        <v>410</v>
      </c>
      <c r="B44" s="22" t="s">
        <v>341</v>
      </c>
      <c r="C44" s="23"/>
      <c r="D44" s="23"/>
      <c r="E44" s="23"/>
      <c r="F44" s="23"/>
      <c r="G44" s="25" t="s">
        <v>411</v>
      </c>
      <c r="H44" s="54">
        <v>181970</v>
      </c>
      <c r="I44" s="54">
        <v>0</v>
      </c>
      <c r="J44" s="54">
        <v>0</v>
      </c>
      <c r="K44" s="54">
        <v>181970</v>
      </c>
      <c r="L44" s="64"/>
    </row>
    <row r="45" spans="1:12" x14ac:dyDescent="0.3">
      <c r="A45" s="24" t="s">
        <v>412</v>
      </c>
      <c r="B45" s="22" t="s">
        <v>341</v>
      </c>
      <c r="C45" s="23"/>
      <c r="D45" s="23"/>
      <c r="E45" s="23"/>
      <c r="F45" s="23"/>
      <c r="G45" s="25" t="s">
        <v>413</v>
      </c>
      <c r="H45" s="54">
        <v>178120.55</v>
      </c>
      <c r="I45" s="54">
        <v>0</v>
      </c>
      <c r="J45" s="54">
        <v>0</v>
      </c>
      <c r="K45" s="54">
        <v>178120.55</v>
      </c>
      <c r="L45" s="64"/>
    </row>
    <row r="46" spans="1:12" x14ac:dyDescent="0.3">
      <c r="A46" s="24" t="s">
        <v>414</v>
      </c>
      <c r="B46" s="22" t="s">
        <v>341</v>
      </c>
      <c r="C46" s="23"/>
      <c r="D46" s="23"/>
      <c r="E46" s="23"/>
      <c r="F46" s="23"/>
      <c r="G46" s="25" t="s">
        <v>415</v>
      </c>
      <c r="H46" s="54">
        <v>75546.350000000006</v>
      </c>
      <c r="I46" s="54">
        <v>0</v>
      </c>
      <c r="J46" s="54">
        <v>0</v>
      </c>
      <c r="K46" s="54">
        <v>75546.350000000006</v>
      </c>
      <c r="L46" s="64"/>
    </row>
    <row r="47" spans="1:12" x14ac:dyDescent="0.3">
      <c r="A47" s="24" t="s">
        <v>416</v>
      </c>
      <c r="B47" s="22" t="s">
        <v>341</v>
      </c>
      <c r="C47" s="23"/>
      <c r="D47" s="23"/>
      <c r="E47" s="23"/>
      <c r="F47" s="23"/>
      <c r="G47" s="25" t="s">
        <v>417</v>
      </c>
      <c r="H47" s="54">
        <v>1382407.18</v>
      </c>
      <c r="I47" s="54">
        <v>0</v>
      </c>
      <c r="J47" s="54">
        <v>0</v>
      </c>
      <c r="K47" s="54">
        <v>1382407.18</v>
      </c>
      <c r="L47" s="64"/>
    </row>
    <row r="48" spans="1:12" x14ac:dyDescent="0.3">
      <c r="A48" s="24" t="s">
        <v>418</v>
      </c>
      <c r="B48" s="22" t="s">
        <v>341</v>
      </c>
      <c r="C48" s="23"/>
      <c r="D48" s="23"/>
      <c r="E48" s="23"/>
      <c r="F48" s="23"/>
      <c r="G48" s="25" t="s">
        <v>419</v>
      </c>
      <c r="H48" s="54">
        <v>121079</v>
      </c>
      <c r="I48" s="54">
        <v>0</v>
      </c>
      <c r="J48" s="54">
        <v>0</v>
      </c>
      <c r="K48" s="54">
        <v>121079</v>
      </c>
      <c r="L48" s="64"/>
    </row>
    <row r="49" spans="1:12" x14ac:dyDescent="0.3">
      <c r="A49" s="26" t="s">
        <v>341</v>
      </c>
      <c r="B49" s="22" t="s">
        <v>341</v>
      </c>
      <c r="C49" s="23"/>
      <c r="D49" s="23"/>
      <c r="E49" s="23"/>
      <c r="F49" s="23"/>
      <c r="G49" s="27" t="s">
        <v>341</v>
      </c>
      <c r="H49" s="53"/>
      <c r="I49" s="53"/>
      <c r="J49" s="53"/>
      <c r="K49" s="53"/>
      <c r="L49" s="65"/>
    </row>
    <row r="50" spans="1:12" x14ac:dyDescent="0.3">
      <c r="A50" s="18" t="s">
        <v>420</v>
      </c>
      <c r="B50" s="22" t="s">
        <v>341</v>
      </c>
      <c r="C50" s="23"/>
      <c r="D50" s="23"/>
      <c r="E50" s="19" t="s">
        <v>421</v>
      </c>
      <c r="F50" s="20"/>
      <c r="G50" s="20"/>
      <c r="H50" s="52">
        <v>-1939123.08</v>
      </c>
      <c r="I50" s="52">
        <v>0</v>
      </c>
      <c r="J50" s="52">
        <v>0</v>
      </c>
      <c r="K50" s="52">
        <v>-1939123.08</v>
      </c>
      <c r="L50" s="110"/>
    </row>
    <row r="51" spans="1:12" x14ac:dyDescent="0.3">
      <c r="A51" s="18" t="s">
        <v>422</v>
      </c>
      <c r="B51" s="22" t="s">
        <v>341</v>
      </c>
      <c r="C51" s="23"/>
      <c r="D51" s="23"/>
      <c r="E51" s="23"/>
      <c r="F51" s="19" t="s">
        <v>421</v>
      </c>
      <c r="G51" s="20"/>
      <c r="H51" s="52">
        <v>-1939123.08</v>
      </c>
      <c r="I51" s="52">
        <v>0</v>
      </c>
      <c r="J51" s="52">
        <v>0</v>
      </c>
      <c r="K51" s="52">
        <v>-1939123.08</v>
      </c>
      <c r="L51" s="110"/>
    </row>
    <row r="52" spans="1:12" x14ac:dyDescent="0.3">
      <c r="A52" s="24" t="s">
        <v>423</v>
      </c>
      <c r="B52" s="22" t="s">
        <v>341</v>
      </c>
      <c r="C52" s="23"/>
      <c r="D52" s="23"/>
      <c r="E52" s="23"/>
      <c r="F52" s="23"/>
      <c r="G52" s="25" t="s">
        <v>424</v>
      </c>
      <c r="H52" s="54">
        <v>-178120.55</v>
      </c>
      <c r="I52" s="54">
        <v>0</v>
      </c>
      <c r="J52" s="54">
        <v>0</v>
      </c>
      <c r="K52" s="54">
        <v>-178120.55</v>
      </c>
      <c r="L52" s="64"/>
    </row>
    <row r="53" spans="1:12" x14ac:dyDescent="0.3">
      <c r="A53" s="24" t="s">
        <v>425</v>
      </c>
      <c r="B53" s="22" t="s">
        <v>341</v>
      </c>
      <c r="C53" s="23"/>
      <c r="D53" s="23"/>
      <c r="E53" s="23"/>
      <c r="F53" s="23"/>
      <c r="G53" s="25" t="s">
        <v>426</v>
      </c>
      <c r="H53" s="54">
        <v>-75546.350000000006</v>
      </c>
      <c r="I53" s="54">
        <v>0</v>
      </c>
      <c r="J53" s="54">
        <v>0</v>
      </c>
      <c r="K53" s="54">
        <v>-75546.350000000006</v>
      </c>
      <c r="L53" s="64"/>
    </row>
    <row r="54" spans="1:12" x14ac:dyDescent="0.3">
      <c r="A54" s="24" t="s">
        <v>427</v>
      </c>
      <c r="B54" s="22" t="s">
        <v>341</v>
      </c>
      <c r="C54" s="23"/>
      <c r="D54" s="23"/>
      <c r="E54" s="23"/>
      <c r="F54" s="23"/>
      <c r="G54" s="25" t="s">
        <v>428</v>
      </c>
      <c r="H54" s="54">
        <v>-1382407.18</v>
      </c>
      <c r="I54" s="54">
        <v>0</v>
      </c>
      <c r="J54" s="54">
        <v>0</v>
      </c>
      <c r="K54" s="54">
        <v>-1382407.18</v>
      </c>
      <c r="L54" s="64"/>
    </row>
    <row r="55" spans="1:12" x14ac:dyDescent="0.3">
      <c r="A55" s="24" t="s">
        <v>429</v>
      </c>
      <c r="B55" s="22" t="s">
        <v>341</v>
      </c>
      <c r="C55" s="23"/>
      <c r="D55" s="23"/>
      <c r="E55" s="23"/>
      <c r="F55" s="23"/>
      <c r="G55" s="25" t="s">
        <v>430</v>
      </c>
      <c r="H55" s="54">
        <v>-181970</v>
      </c>
      <c r="I55" s="54">
        <v>0</v>
      </c>
      <c r="J55" s="54">
        <v>0</v>
      </c>
      <c r="K55" s="54">
        <v>-181970</v>
      </c>
      <c r="L55" s="64"/>
    </row>
    <row r="56" spans="1:12" x14ac:dyDescent="0.3">
      <c r="A56" s="24" t="s">
        <v>431</v>
      </c>
      <c r="B56" s="22" t="s">
        <v>341</v>
      </c>
      <c r="C56" s="23"/>
      <c r="D56" s="23"/>
      <c r="E56" s="23"/>
      <c r="F56" s="23"/>
      <c r="G56" s="25" t="s">
        <v>432</v>
      </c>
      <c r="H56" s="54">
        <v>-121079</v>
      </c>
      <c r="I56" s="54">
        <v>0</v>
      </c>
      <c r="J56" s="54">
        <v>0</v>
      </c>
      <c r="K56" s="54">
        <v>-121079</v>
      </c>
      <c r="L56" s="64"/>
    </row>
    <row r="57" spans="1:12" x14ac:dyDescent="0.3">
      <c r="A57" s="26" t="s">
        <v>341</v>
      </c>
      <c r="B57" s="22" t="s">
        <v>341</v>
      </c>
      <c r="C57" s="23"/>
      <c r="D57" s="23"/>
      <c r="E57" s="23"/>
      <c r="F57" s="23"/>
      <c r="G57" s="27" t="s">
        <v>341</v>
      </c>
      <c r="H57" s="53"/>
      <c r="I57" s="53"/>
      <c r="J57" s="53"/>
      <c r="K57" s="53"/>
      <c r="L57" s="65"/>
    </row>
    <row r="58" spans="1:12" x14ac:dyDescent="0.3">
      <c r="A58" s="18" t="s">
        <v>433</v>
      </c>
      <c r="B58" s="22" t="s">
        <v>341</v>
      </c>
      <c r="C58" s="23"/>
      <c r="D58" s="23"/>
      <c r="E58" s="19" t="s">
        <v>434</v>
      </c>
      <c r="F58" s="20"/>
      <c r="G58" s="20"/>
      <c r="H58" s="52">
        <v>13735117.130000001</v>
      </c>
      <c r="I58" s="52">
        <v>489151.3</v>
      </c>
      <c r="J58" s="52">
        <v>0</v>
      </c>
      <c r="K58" s="52">
        <v>14224268.43</v>
      </c>
      <c r="L58" s="110"/>
    </row>
    <row r="59" spans="1:12" x14ac:dyDescent="0.3">
      <c r="A59" s="18" t="s">
        <v>435</v>
      </c>
      <c r="B59" s="22" t="s">
        <v>341</v>
      </c>
      <c r="C59" s="23"/>
      <c r="D59" s="23"/>
      <c r="E59" s="23"/>
      <c r="F59" s="19" t="s">
        <v>434</v>
      </c>
      <c r="G59" s="20"/>
      <c r="H59" s="52">
        <v>13735117.130000001</v>
      </c>
      <c r="I59" s="52">
        <v>489151.3</v>
      </c>
      <c r="J59" s="52">
        <v>0</v>
      </c>
      <c r="K59" s="52">
        <v>14224268.43</v>
      </c>
      <c r="L59" s="110"/>
    </row>
    <row r="60" spans="1:12" x14ac:dyDescent="0.3">
      <c r="A60" s="24" t="s">
        <v>436</v>
      </c>
      <c r="B60" s="22" t="s">
        <v>341</v>
      </c>
      <c r="C60" s="23"/>
      <c r="D60" s="23"/>
      <c r="E60" s="23"/>
      <c r="F60" s="23"/>
      <c r="G60" s="25" t="s">
        <v>417</v>
      </c>
      <c r="H60" s="54">
        <v>330449.21999999997</v>
      </c>
      <c r="I60" s="54">
        <v>0</v>
      </c>
      <c r="J60" s="54">
        <v>0</v>
      </c>
      <c r="K60" s="54">
        <v>330449.21999999997</v>
      </c>
      <c r="L60" s="64"/>
    </row>
    <row r="61" spans="1:12" x14ac:dyDescent="0.3">
      <c r="A61" s="24" t="s">
        <v>437</v>
      </c>
      <c r="B61" s="22" t="s">
        <v>341</v>
      </c>
      <c r="C61" s="23"/>
      <c r="D61" s="23"/>
      <c r="E61" s="23"/>
      <c r="F61" s="23"/>
      <c r="G61" s="25" t="s">
        <v>438</v>
      </c>
      <c r="H61" s="54">
        <v>170211.85</v>
      </c>
      <c r="I61" s="54">
        <v>0</v>
      </c>
      <c r="J61" s="54">
        <v>0</v>
      </c>
      <c r="K61" s="54">
        <v>170211.85</v>
      </c>
      <c r="L61" s="64"/>
    </row>
    <row r="62" spans="1:12" x14ac:dyDescent="0.3">
      <c r="A62" s="24" t="s">
        <v>439</v>
      </c>
      <c r="B62" s="22" t="s">
        <v>341</v>
      </c>
      <c r="C62" s="23"/>
      <c r="D62" s="23"/>
      <c r="E62" s="23"/>
      <c r="F62" s="23"/>
      <c r="G62" s="25" t="s">
        <v>440</v>
      </c>
      <c r="H62" s="54">
        <v>2379044.61</v>
      </c>
      <c r="I62" s="54">
        <v>0</v>
      </c>
      <c r="J62" s="54">
        <v>0</v>
      </c>
      <c r="K62" s="54">
        <v>2379044.61</v>
      </c>
      <c r="L62" s="64"/>
    </row>
    <row r="63" spans="1:12" x14ac:dyDescent="0.3">
      <c r="A63" s="24" t="s">
        <v>441</v>
      </c>
      <c r="B63" s="22" t="s">
        <v>341</v>
      </c>
      <c r="C63" s="23"/>
      <c r="D63" s="23"/>
      <c r="E63" s="23"/>
      <c r="F63" s="23"/>
      <c r="G63" s="25" t="s">
        <v>415</v>
      </c>
      <c r="H63" s="54">
        <v>1411245.31</v>
      </c>
      <c r="I63" s="54">
        <v>52146.720000000001</v>
      </c>
      <c r="J63" s="54">
        <v>0</v>
      </c>
      <c r="K63" s="54">
        <v>1463392.03</v>
      </c>
      <c r="L63" s="64"/>
    </row>
    <row r="64" spans="1:12" x14ac:dyDescent="0.3">
      <c r="A64" s="24" t="s">
        <v>442</v>
      </c>
      <c r="B64" s="22" t="s">
        <v>341</v>
      </c>
      <c r="C64" s="23"/>
      <c r="D64" s="23"/>
      <c r="E64" s="23"/>
      <c r="F64" s="23"/>
      <c r="G64" s="25" t="s">
        <v>413</v>
      </c>
      <c r="H64" s="54">
        <v>1995552.13</v>
      </c>
      <c r="I64" s="54">
        <v>31226.880000000001</v>
      </c>
      <c r="J64" s="54">
        <v>0</v>
      </c>
      <c r="K64" s="54">
        <v>2026779.01</v>
      </c>
      <c r="L64" s="64"/>
    </row>
    <row r="65" spans="1:12" x14ac:dyDescent="0.3">
      <c r="A65" s="24" t="s">
        <v>443</v>
      </c>
      <c r="B65" s="22" t="s">
        <v>341</v>
      </c>
      <c r="C65" s="23"/>
      <c r="D65" s="23"/>
      <c r="E65" s="23"/>
      <c r="F65" s="23"/>
      <c r="G65" s="25" t="s">
        <v>444</v>
      </c>
      <c r="H65" s="54">
        <v>6274100.9000000004</v>
      </c>
      <c r="I65" s="54">
        <v>16000</v>
      </c>
      <c r="J65" s="54">
        <v>0</v>
      </c>
      <c r="K65" s="54">
        <v>6290100.9000000004</v>
      </c>
      <c r="L65" s="64"/>
    </row>
    <row r="66" spans="1:12" x14ac:dyDescent="0.3">
      <c r="A66" s="24" t="s">
        <v>445</v>
      </c>
      <c r="B66" s="22" t="s">
        <v>341</v>
      </c>
      <c r="C66" s="23"/>
      <c r="D66" s="23"/>
      <c r="E66" s="23"/>
      <c r="F66" s="23"/>
      <c r="G66" s="25" t="s">
        <v>446</v>
      </c>
      <c r="H66" s="54">
        <v>761500.05</v>
      </c>
      <c r="I66" s="54">
        <v>389057.7</v>
      </c>
      <c r="J66" s="54">
        <v>0</v>
      </c>
      <c r="K66" s="54">
        <v>1150557.75</v>
      </c>
      <c r="L66" s="64"/>
    </row>
    <row r="67" spans="1:12" x14ac:dyDescent="0.3">
      <c r="A67" s="24" t="s">
        <v>447</v>
      </c>
      <c r="B67" s="22" t="s">
        <v>341</v>
      </c>
      <c r="C67" s="23"/>
      <c r="D67" s="23"/>
      <c r="E67" s="23"/>
      <c r="F67" s="23"/>
      <c r="G67" s="25" t="s">
        <v>448</v>
      </c>
      <c r="H67" s="54">
        <v>104497</v>
      </c>
      <c r="I67" s="54">
        <v>0</v>
      </c>
      <c r="J67" s="54">
        <v>0</v>
      </c>
      <c r="K67" s="54">
        <v>104497</v>
      </c>
      <c r="L67" s="64"/>
    </row>
    <row r="68" spans="1:12" x14ac:dyDescent="0.3">
      <c r="A68" s="24" t="s">
        <v>449</v>
      </c>
      <c r="B68" s="22" t="s">
        <v>341</v>
      </c>
      <c r="C68" s="23"/>
      <c r="D68" s="23"/>
      <c r="E68" s="23"/>
      <c r="F68" s="23"/>
      <c r="G68" s="25" t="s">
        <v>411</v>
      </c>
      <c r="H68" s="54">
        <v>295946.06</v>
      </c>
      <c r="I68" s="54">
        <v>0</v>
      </c>
      <c r="J68" s="54">
        <v>0</v>
      </c>
      <c r="K68" s="54">
        <v>295946.06</v>
      </c>
      <c r="L68" s="64"/>
    </row>
    <row r="69" spans="1:12" x14ac:dyDescent="0.3">
      <c r="A69" s="24" t="s">
        <v>450</v>
      </c>
      <c r="B69" s="22" t="s">
        <v>341</v>
      </c>
      <c r="C69" s="23"/>
      <c r="D69" s="23"/>
      <c r="E69" s="23"/>
      <c r="F69" s="23"/>
      <c r="G69" s="25" t="s">
        <v>451</v>
      </c>
      <c r="H69" s="54">
        <v>12570</v>
      </c>
      <c r="I69" s="54">
        <v>720</v>
      </c>
      <c r="J69" s="54">
        <v>0</v>
      </c>
      <c r="K69" s="54">
        <v>13290</v>
      </c>
      <c r="L69" s="64"/>
    </row>
    <row r="70" spans="1:12" x14ac:dyDescent="0.3">
      <c r="A70" s="66" t="s">
        <v>341</v>
      </c>
      <c r="B70" s="67"/>
      <c r="C70" s="67"/>
      <c r="D70" s="67"/>
      <c r="E70" s="67"/>
      <c r="F70" s="67"/>
      <c r="G70" s="67"/>
      <c r="H70" s="53"/>
      <c r="I70" s="53"/>
      <c r="J70" s="53"/>
      <c r="K70" s="53"/>
      <c r="L70" s="67"/>
    </row>
    <row r="71" spans="1:12" x14ac:dyDescent="0.3">
      <c r="A71" s="18" t="s">
        <v>452</v>
      </c>
      <c r="B71" s="22" t="s">
        <v>341</v>
      </c>
      <c r="C71" s="23"/>
      <c r="D71" s="23"/>
      <c r="E71" s="19" t="s">
        <v>453</v>
      </c>
      <c r="F71" s="20"/>
      <c r="G71" s="20"/>
      <c r="H71" s="52">
        <v>-12239099.49</v>
      </c>
      <c r="I71" s="52">
        <v>0</v>
      </c>
      <c r="J71" s="52">
        <v>50585.78</v>
      </c>
      <c r="K71" s="52">
        <v>-12289685.27</v>
      </c>
      <c r="L71" s="110"/>
    </row>
    <row r="72" spans="1:12" x14ac:dyDescent="0.3">
      <c r="A72" s="18" t="s">
        <v>454</v>
      </c>
      <c r="B72" s="22" t="s">
        <v>341</v>
      </c>
      <c r="C72" s="23"/>
      <c r="D72" s="23"/>
      <c r="E72" s="23"/>
      <c r="F72" s="19" t="s">
        <v>453</v>
      </c>
      <c r="G72" s="20"/>
      <c r="H72" s="52">
        <v>-12239099.49</v>
      </c>
      <c r="I72" s="52">
        <v>0</v>
      </c>
      <c r="J72" s="52">
        <v>50585.78</v>
      </c>
      <c r="K72" s="52">
        <v>-12289685.27</v>
      </c>
      <c r="L72" s="110"/>
    </row>
    <row r="73" spans="1:12" x14ac:dyDescent="0.3">
      <c r="A73" s="24" t="s">
        <v>455</v>
      </c>
      <c r="B73" s="22" t="s">
        <v>341</v>
      </c>
      <c r="C73" s="23"/>
      <c r="D73" s="23"/>
      <c r="E73" s="23"/>
      <c r="F73" s="23"/>
      <c r="G73" s="25" t="s">
        <v>456</v>
      </c>
      <c r="H73" s="54">
        <v>-2379044.61</v>
      </c>
      <c r="I73" s="54">
        <v>0</v>
      </c>
      <c r="J73" s="54">
        <v>0</v>
      </c>
      <c r="K73" s="54">
        <v>-2379044.61</v>
      </c>
      <c r="L73" s="64"/>
    </row>
    <row r="74" spans="1:12" x14ac:dyDescent="0.3">
      <c r="A74" s="24" t="s">
        <v>457</v>
      </c>
      <c r="B74" s="22" t="s">
        <v>341</v>
      </c>
      <c r="C74" s="23"/>
      <c r="D74" s="23"/>
      <c r="E74" s="23"/>
      <c r="F74" s="23"/>
      <c r="G74" s="25" t="s">
        <v>424</v>
      </c>
      <c r="H74" s="54">
        <v>-1587778.43</v>
      </c>
      <c r="I74" s="54">
        <v>0</v>
      </c>
      <c r="J74" s="54">
        <v>10069.85</v>
      </c>
      <c r="K74" s="54">
        <v>-1597848.28</v>
      </c>
      <c r="L74" s="64"/>
    </row>
    <row r="75" spans="1:12" x14ac:dyDescent="0.3">
      <c r="A75" s="24" t="s">
        <v>458</v>
      </c>
      <c r="B75" s="22" t="s">
        <v>341</v>
      </c>
      <c r="C75" s="23"/>
      <c r="D75" s="23"/>
      <c r="E75" s="23"/>
      <c r="F75" s="23"/>
      <c r="G75" s="25" t="s">
        <v>426</v>
      </c>
      <c r="H75" s="54">
        <v>-1049082.07</v>
      </c>
      <c r="I75" s="54">
        <v>0</v>
      </c>
      <c r="J75" s="54">
        <v>11866.02</v>
      </c>
      <c r="K75" s="54">
        <v>-1060948.0900000001</v>
      </c>
      <c r="L75" s="64"/>
    </row>
    <row r="76" spans="1:12" x14ac:dyDescent="0.3">
      <c r="A76" s="24" t="s">
        <v>459</v>
      </c>
      <c r="B76" s="22" t="s">
        <v>341</v>
      </c>
      <c r="C76" s="23"/>
      <c r="D76" s="23"/>
      <c r="E76" s="23"/>
      <c r="F76" s="23"/>
      <c r="G76" s="25" t="s">
        <v>428</v>
      </c>
      <c r="H76" s="54">
        <v>-330449.21999999997</v>
      </c>
      <c r="I76" s="54">
        <v>0</v>
      </c>
      <c r="J76" s="54">
        <v>0</v>
      </c>
      <c r="K76" s="54">
        <v>-330449.21999999997</v>
      </c>
      <c r="L76" s="64"/>
    </row>
    <row r="77" spans="1:12" x14ac:dyDescent="0.3">
      <c r="A77" s="24" t="s">
        <v>460</v>
      </c>
      <c r="B77" s="22" t="s">
        <v>341</v>
      </c>
      <c r="C77" s="23"/>
      <c r="D77" s="23"/>
      <c r="E77" s="23"/>
      <c r="F77" s="23"/>
      <c r="G77" s="25" t="s">
        <v>461</v>
      </c>
      <c r="H77" s="54">
        <v>-520245.78</v>
      </c>
      <c r="I77" s="54">
        <v>0</v>
      </c>
      <c r="J77" s="54">
        <v>897.42</v>
      </c>
      <c r="K77" s="54">
        <v>-521143.2</v>
      </c>
      <c r="L77" s="64"/>
    </row>
    <row r="78" spans="1:12" x14ac:dyDescent="0.3">
      <c r="A78" s="24" t="s">
        <v>462</v>
      </c>
      <c r="B78" s="22" t="s">
        <v>341</v>
      </c>
      <c r="C78" s="23"/>
      <c r="D78" s="23"/>
      <c r="E78" s="23"/>
      <c r="F78" s="23"/>
      <c r="G78" s="25" t="s">
        <v>463</v>
      </c>
      <c r="H78" s="54">
        <v>-62657.14</v>
      </c>
      <c r="I78" s="54">
        <v>0</v>
      </c>
      <c r="J78" s="54">
        <v>887.51</v>
      </c>
      <c r="K78" s="54">
        <v>-63544.65</v>
      </c>
      <c r="L78" s="64"/>
    </row>
    <row r="79" spans="1:12" x14ac:dyDescent="0.3">
      <c r="A79" s="24" t="s">
        <v>464</v>
      </c>
      <c r="B79" s="22" t="s">
        <v>341</v>
      </c>
      <c r="C79" s="23"/>
      <c r="D79" s="23"/>
      <c r="E79" s="23"/>
      <c r="F79" s="23"/>
      <c r="G79" s="25" t="s">
        <v>465</v>
      </c>
      <c r="H79" s="54">
        <v>-5873442.1500000004</v>
      </c>
      <c r="I79" s="54">
        <v>0</v>
      </c>
      <c r="J79" s="54">
        <v>25853.38</v>
      </c>
      <c r="K79" s="54">
        <v>-5899295.5300000003</v>
      </c>
      <c r="L79" s="64"/>
    </row>
    <row r="80" spans="1:12" x14ac:dyDescent="0.3">
      <c r="A80" s="24" t="s">
        <v>466</v>
      </c>
      <c r="B80" s="22" t="s">
        <v>341</v>
      </c>
      <c r="C80" s="23"/>
      <c r="D80" s="23"/>
      <c r="E80" s="23"/>
      <c r="F80" s="23"/>
      <c r="G80" s="25" t="s">
        <v>467</v>
      </c>
      <c r="H80" s="54">
        <v>-152119.39000000001</v>
      </c>
      <c r="I80" s="54">
        <v>0</v>
      </c>
      <c r="J80" s="54">
        <v>404.58</v>
      </c>
      <c r="K80" s="54">
        <v>-152523.97</v>
      </c>
      <c r="L80" s="64"/>
    </row>
    <row r="81" spans="1:12" x14ac:dyDescent="0.3">
      <c r="A81" s="24" t="s">
        <v>468</v>
      </c>
      <c r="B81" s="22" t="s">
        <v>341</v>
      </c>
      <c r="C81" s="23"/>
      <c r="D81" s="23"/>
      <c r="E81" s="23"/>
      <c r="F81" s="23"/>
      <c r="G81" s="25" t="s">
        <v>430</v>
      </c>
      <c r="H81" s="54">
        <v>-276360.17</v>
      </c>
      <c r="I81" s="54">
        <v>0</v>
      </c>
      <c r="J81" s="54">
        <v>490.32</v>
      </c>
      <c r="K81" s="54">
        <v>-276850.49</v>
      </c>
      <c r="L81" s="64"/>
    </row>
    <row r="82" spans="1:12" x14ac:dyDescent="0.3">
      <c r="A82" s="24" t="s">
        <v>469</v>
      </c>
      <c r="B82" s="22" t="s">
        <v>341</v>
      </c>
      <c r="C82" s="23"/>
      <c r="D82" s="23"/>
      <c r="E82" s="23"/>
      <c r="F82" s="23"/>
      <c r="G82" s="25" t="s">
        <v>470</v>
      </c>
      <c r="H82" s="54">
        <v>-7920.53</v>
      </c>
      <c r="I82" s="54">
        <v>0</v>
      </c>
      <c r="J82" s="54">
        <v>116.7</v>
      </c>
      <c r="K82" s="54">
        <v>-8037.23</v>
      </c>
      <c r="L82" s="64"/>
    </row>
    <row r="83" spans="1:12" x14ac:dyDescent="0.3">
      <c r="A83" s="26" t="s">
        <v>341</v>
      </c>
      <c r="B83" s="22" t="s">
        <v>341</v>
      </c>
      <c r="C83" s="23"/>
      <c r="D83" s="23"/>
      <c r="E83" s="23"/>
      <c r="F83" s="23"/>
      <c r="G83" s="27" t="s">
        <v>341</v>
      </c>
      <c r="H83" s="53"/>
      <c r="I83" s="53"/>
      <c r="J83" s="53"/>
      <c r="K83" s="53"/>
      <c r="L83" s="65"/>
    </row>
    <row r="84" spans="1:12" x14ac:dyDescent="0.3">
      <c r="A84" s="18" t="s">
        <v>471</v>
      </c>
      <c r="B84" s="22" t="s">
        <v>341</v>
      </c>
      <c r="C84" s="23"/>
      <c r="D84" s="23"/>
      <c r="E84" s="19" t="s">
        <v>472</v>
      </c>
      <c r="F84" s="20"/>
      <c r="G84" s="20"/>
      <c r="H84" s="52">
        <v>206769.81</v>
      </c>
      <c r="I84" s="52">
        <v>0</v>
      </c>
      <c r="J84" s="52">
        <v>0</v>
      </c>
      <c r="K84" s="52">
        <v>206769.81</v>
      </c>
      <c r="L84" s="110"/>
    </row>
    <row r="85" spans="1:12" x14ac:dyDescent="0.3">
      <c r="A85" s="18" t="s">
        <v>473</v>
      </c>
      <c r="B85" s="22" t="s">
        <v>341</v>
      </c>
      <c r="C85" s="23"/>
      <c r="D85" s="23"/>
      <c r="E85" s="23"/>
      <c r="F85" s="19" t="s">
        <v>472</v>
      </c>
      <c r="G85" s="20"/>
      <c r="H85" s="52">
        <v>206769.81</v>
      </c>
      <c r="I85" s="52">
        <v>0</v>
      </c>
      <c r="J85" s="52">
        <v>0</v>
      </c>
      <c r="K85" s="52">
        <v>206769.81</v>
      </c>
      <c r="L85" s="110"/>
    </row>
    <row r="86" spans="1:12" x14ac:dyDescent="0.3">
      <c r="A86" s="24" t="s">
        <v>474</v>
      </c>
      <c r="B86" s="22" t="s">
        <v>341</v>
      </c>
      <c r="C86" s="23"/>
      <c r="D86" s="23"/>
      <c r="E86" s="23"/>
      <c r="F86" s="23"/>
      <c r="G86" s="25" t="s">
        <v>475</v>
      </c>
      <c r="H86" s="54">
        <v>206769.81</v>
      </c>
      <c r="I86" s="54">
        <v>0</v>
      </c>
      <c r="J86" s="54">
        <v>0</v>
      </c>
      <c r="K86" s="54">
        <v>206769.81</v>
      </c>
      <c r="L86" s="64"/>
    </row>
    <row r="87" spans="1:12" x14ac:dyDescent="0.3">
      <c r="A87" s="26" t="s">
        <v>341</v>
      </c>
      <c r="B87" s="22" t="s">
        <v>341</v>
      </c>
      <c r="C87" s="23"/>
      <c r="D87" s="23"/>
      <c r="E87" s="23"/>
      <c r="F87" s="23"/>
      <c r="G87" s="27" t="s">
        <v>341</v>
      </c>
      <c r="H87" s="53"/>
      <c r="I87" s="53"/>
      <c r="J87" s="53"/>
      <c r="K87" s="53"/>
      <c r="L87" s="65"/>
    </row>
    <row r="88" spans="1:12" x14ac:dyDescent="0.3">
      <c r="A88" s="18" t="s">
        <v>476</v>
      </c>
      <c r="B88" s="22" t="s">
        <v>341</v>
      </c>
      <c r="C88" s="23"/>
      <c r="D88" s="23"/>
      <c r="E88" s="19" t="s">
        <v>477</v>
      </c>
      <c r="F88" s="20"/>
      <c r="G88" s="20"/>
      <c r="H88" s="52">
        <v>-180115.33</v>
      </c>
      <c r="I88" s="52">
        <v>0</v>
      </c>
      <c r="J88" s="52">
        <v>778</v>
      </c>
      <c r="K88" s="52">
        <v>-180893.33</v>
      </c>
      <c r="L88" s="110"/>
    </row>
    <row r="89" spans="1:12" x14ac:dyDescent="0.3">
      <c r="A89" s="18" t="s">
        <v>478</v>
      </c>
      <c r="B89" s="22" t="s">
        <v>341</v>
      </c>
      <c r="C89" s="23"/>
      <c r="D89" s="23"/>
      <c r="E89" s="23"/>
      <c r="F89" s="19" t="s">
        <v>479</v>
      </c>
      <c r="G89" s="20"/>
      <c r="H89" s="52">
        <v>-180115.33</v>
      </c>
      <c r="I89" s="52">
        <v>0</v>
      </c>
      <c r="J89" s="52">
        <v>778</v>
      </c>
      <c r="K89" s="52">
        <v>-180893.33</v>
      </c>
      <c r="L89" s="110"/>
    </row>
    <row r="90" spans="1:12" x14ac:dyDescent="0.3">
      <c r="A90" s="24" t="s">
        <v>480</v>
      </c>
      <c r="B90" s="22" t="s">
        <v>341</v>
      </c>
      <c r="C90" s="23"/>
      <c r="D90" s="23"/>
      <c r="E90" s="23"/>
      <c r="F90" s="23"/>
      <c r="G90" s="25" t="s">
        <v>481</v>
      </c>
      <c r="H90" s="54">
        <v>-180115.33</v>
      </c>
      <c r="I90" s="54">
        <v>0</v>
      </c>
      <c r="J90" s="54">
        <v>778</v>
      </c>
      <c r="K90" s="54">
        <v>-180893.33</v>
      </c>
      <c r="L90" s="64"/>
    </row>
    <row r="91" spans="1:12" x14ac:dyDescent="0.3">
      <c r="A91" s="18" t="s">
        <v>341</v>
      </c>
      <c r="B91" s="22" t="s">
        <v>341</v>
      </c>
      <c r="C91" s="23"/>
      <c r="D91" s="23"/>
      <c r="E91" s="19" t="s">
        <v>341</v>
      </c>
      <c r="F91" s="20"/>
      <c r="G91" s="20"/>
      <c r="H91" s="56"/>
      <c r="I91" s="56"/>
      <c r="J91" s="56"/>
      <c r="K91" s="56"/>
      <c r="L91" s="111"/>
    </row>
    <row r="92" spans="1:12" x14ac:dyDescent="0.3">
      <c r="A92" s="18" t="s">
        <v>56</v>
      </c>
      <c r="B92" s="19" t="s">
        <v>482</v>
      </c>
      <c r="C92" s="20"/>
      <c r="D92" s="20"/>
      <c r="E92" s="20"/>
      <c r="F92" s="20"/>
      <c r="G92" s="20"/>
      <c r="H92" s="52">
        <v>17316374.16</v>
      </c>
      <c r="I92" s="52">
        <v>7128844.79</v>
      </c>
      <c r="J92" s="52">
        <v>9854658.6400000006</v>
      </c>
      <c r="K92" s="52">
        <v>20042188.010000002</v>
      </c>
      <c r="L92" s="110"/>
    </row>
    <row r="93" spans="1:12" x14ac:dyDescent="0.3">
      <c r="A93" s="18" t="s">
        <v>483</v>
      </c>
      <c r="B93" s="21" t="s">
        <v>341</v>
      </c>
      <c r="C93" s="19" t="s">
        <v>484</v>
      </c>
      <c r="D93" s="20"/>
      <c r="E93" s="20"/>
      <c r="F93" s="20"/>
      <c r="G93" s="20"/>
      <c r="H93" s="52">
        <v>15423475.960000001</v>
      </c>
      <c r="I93" s="52">
        <v>7128529</v>
      </c>
      <c r="J93" s="52">
        <v>9414704.2100000009</v>
      </c>
      <c r="K93" s="52">
        <v>17709651.170000002</v>
      </c>
      <c r="L93" s="110"/>
    </row>
    <row r="94" spans="1:12" x14ac:dyDescent="0.3">
      <c r="A94" s="18" t="s">
        <v>485</v>
      </c>
      <c r="B94" s="22" t="s">
        <v>341</v>
      </c>
      <c r="C94" s="23"/>
      <c r="D94" s="19" t="s">
        <v>486</v>
      </c>
      <c r="E94" s="20"/>
      <c r="F94" s="20"/>
      <c r="G94" s="20"/>
      <c r="H94" s="52">
        <v>2987003.95</v>
      </c>
      <c r="I94" s="52">
        <v>4375353.6399999997</v>
      </c>
      <c r="J94" s="52">
        <v>4949954.21</v>
      </c>
      <c r="K94" s="52">
        <v>3561604.52</v>
      </c>
      <c r="L94" s="110"/>
    </row>
    <row r="95" spans="1:12" x14ac:dyDescent="0.3">
      <c r="A95" s="18" t="s">
        <v>487</v>
      </c>
      <c r="B95" s="22" t="s">
        <v>341</v>
      </c>
      <c r="C95" s="23"/>
      <c r="D95" s="23"/>
      <c r="E95" s="19" t="s">
        <v>488</v>
      </c>
      <c r="F95" s="20"/>
      <c r="G95" s="20"/>
      <c r="H95" s="52">
        <v>2174934.7599999998</v>
      </c>
      <c r="I95" s="52">
        <v>3259776.47</v>
      </c>
      <c r="J95" s="52">
        <v>3496473.74</v>
      </c>
      <c r="K95" s="52">
        <v>2411632.0299999998</v>
      </c>
      <c r="L95" s="110"/>
    </row>
    <row r="96" spans="1:12" x14ac:dyDescent="0.3">
      <c r="A96" s="18" t="s">
        <v>489</v>
      </c>
      <c r="B96" s="22" t="s">
        <v>341</v>
      </c>
      <c r="C96" s="23"/>
      <c r="D96" s="23"/>
      <c r="E96" s="23"/>
      <c r="F96" s="19" t="s">
        <v>488</v>
      </c>
      <c r="G96" s="20"/>
      <c r="H96" s="52">
        <v>2174934.7599999998</v>
      </c>
      <c r="I96" s="52">
        <v>3259776.47</v>
      </c>
      <c r="J96" s="52">
        <v>3496473.74</v>
      </c>
      <c r="K96" s="52">
        <v>2411632.0299999998</v>
      </c>
      <c r="L96" s="110"/>
    </row>
    <row r="97" spans="1:12" x14ac:dyDescent="0.3">
      <c r="A97" s="24" t="s">
        <v>490</v>
      </c>
      <c r="B97" s="22" t="s">
        <v>341</v>
      </c>
      <c r="C97" s="23"/>
      <c r="D97" s="23"/>
      <c r="E97" s="23"/>
      <c r="F97" s="23"/>
      <c r="G97" s="25" t="s">
        <v>491</v>
      </c>
      <c r="H97" s="54">
        <v>0</v>
      </c>
      <c r="I97" s="54">
        <v>898410.24</v>
      </c>
      <c r="J97" s="54">
        <v>898410.24</v>
      </c>
      <c r="K97" s="54">
        <v>0</v>
      </c>
      <c r="L97" s="64"/>
    </row>
    <row r="98" spans="1:12" x14ac:dyDescent="0.3">
      <c r="A98" s="24" t="s">
        <v>492</v>
      </c>
      <c r="B98" s="22" t="s">
        <v>341</v>
      </c>
      <c r="C98" s="23"/>
      <c r="D98" s="23"/>
      <c r="E98" s="23"/>
      <c r="F98" s="23"/>
      <c r="G98" s="25" t="s">
        <v>493</v>
      </c>
      <c r="H98" s="54">
        <v>1349582.08</v>
      </c>
      <c r="I98" s="54">
        <v>1349582.08</v>
      </c>
      <c r="J98" s="54">
        <v>1475040.49</v>
      </c>
      <c r="K98" s="54">
        <v>1475040.49</v>
      </c>
      <c r="L98" s="64"/>
    </row>
    <row r="99" spans="1:12" x14ac:dyDescent="0.3">
      <c r="A99" s="24" t="s">
        <v>494</v>
      </c>
      <c r="B99" s="22" t="s">
        <v>341</v>
      </c>
      <c r="C99" s="23"/>
      <c r="D99" s="23"/>
      <c r="E99" s="23"/>
      <c r="F99" s="23"/>
      <c r="G99" s="25" t="s">
        <v>495</v>
      </c>
      <c r="H99" s="54">
        <v>649417.17000000004</v>
      </c>
      <c r="I99" s="54">
        <v>649417.17000000004</v>
      </c>
      <c r="J99" s="54">
        <v>760573.86</v>
      </c>
      <c r="K99" s="54">
        <v>760573.86</v>
      </c>
      <c r="L99" s="64"/>
    </row>
    <row r="100" spans="1:12" x14ac:dyDescent="0.3">
      <c r="A100" s="24" t="s">
        <v>496</v>
      </c>
      <c r="B100" s="22" t="s">
        <v>341</v>
      </c>
      <c r="C100" s="23"/>
      <c r="D100" s="23"/>
      <c r="E100" s="23"/>
      <c r="F100" s="23"/>
      <c r="G100" s="25" t="s">
        <v>497</v>
      </c>
      <c r="H100" s="54">
        <v>0</v>
      </c>
      <c r="I100" s="54">
        <v>3383.24</v>
      </c>
      <c r="J100" s="54">
        <v>3383.24</v>
      </c>
      <c r="K100" s="54">
        <v>0</v>
      </c>
      <c r="L100" s="64"/>
    </row>
    <row r="101" spans="1:12" x14ac:dyDescent="0.3">
      <c r="A101" s="24" t="s">
        <v>498</v>
      </c>
      <c r="B101" s="22" t="s">
        <v>341</v>
      </c>
      <c r="C101" s="23"/>
      <c r="D101" s="23"/>
      <c r="E101" s="23"/>
      <c r="F101" s="23"/>
      <c r="G101" s="25" t="s">
        <v>499</v>
      </c>
      <c r="H101" s="54">
        <v>0</v>
      </c>
      <c r="I101" s="54">
        <v>9700.11</v>
      </c>
      <c r="J101" s="54">
        <v>9700.11</v>
      </c>
      <c r="K101" s="54">
        <v>0</v>
      </c>
      <c r="L101" s="64"/>
    </row>
    <row r="102" spans="1:12" x14ac:dyDescent="0.3">
      <c r="A102" s="24" t="s">
        <v>500</v>
      </c>
      <c r="B102" s="22" t="s">
        <v>341</v>
      </c>
      <c r="C102" s="23"/>
      <c r="D102" s="23"/>
      <c r="E102" s="23"/>
      <c r="F102" s="23"/>
      <c r="G102" s="25" t="s">
        <v>501</v>
      </c>
      <c r="H102" s="54">
        <v>175935.51</v>
      </c>
      <c r="I102" s="54">
        <v>349283.63</v>
      </c>
      <c r="J102" s="54">
        <v>349365.8</v>
      </c>
      <c r="K102" s="54">
        <v>176017.68</v>
      </c>
      <c r="L102" s="64"/>
    </row>
    <row r="103" spans="1:12" x14ac:dyDescent="0.3">
      <c r="A103" s="26" t="s">
        <v>341</v>
      </c>
      <c r="B103" s="22" t="s">
        <v>341</v>
      </c>
      <c r="C103" s="23"/>
      <c r="D103" s="23"/>
      <c r="E103" s="23"/>
      <c r="F103" s="23"/>
      <c r="G103" s="27" t="s">
        <v>341</v>
      </c>
      <c r="H103" s="53"/>
      <c r="I103" s="53"/>
      <c r="J103" s="53"/>
      <c r="K103" s="53"/>
      <c r="L103" s="65"/>
    </row>
    <row r="104" spans="1:12" x14ac:dyDescent="0.3">
      <c r="A104" s="18" t="s">
        <v>502</v>
      </c>
      <c r="B104" s="22" t="s">
        <v>341</v>
      </c>
      <c r="C104" s="23"/>
      <c r="D104" s="23"/>
      <c r="E104" s="19" t="s">
        <v>503</v>
      </c>
      <c r="F104" s="20"/>
      <c r="G104" s="20"/>
      <c r="H104" s="52">
        <v>343421.76</v>
      </c>
      <c r="I104" s="52">
        <v>343713.48</v>
      </c>
      <c r="J104" s="52">
        <v>397082.53</v>
      </c>
      <c r="K104" s="52">
        <v>396790.81</v>
      </c>
      <c r="L104" s="110"/>
    </row>
    <row r="105" spans="1:12" x14ac:dyDescent="0.3">
      <c r="A105" s="18" t="s">
        <v>504</v>
      </c>
      <c r="B105" s="22" t="s">
        <v>341</v>
      </c>
      <c r="C105" s="23"/>
      <c r="D105" s="23"/>
      <c r="E105" s="23"/>
      <c r="F105" s="19" t="s">
        <v>503</v>
      </c>
      <c r="G105" s="20"/>
      <c r="H105" s="52">
        <v>343421.76</v>
      </c>
      <c r="I105" s="52">
        <v>343713.48</v>
      </c>
      <c r="J105" s="52">
        <v>397082.53</v>
      </c>
      <c r="K105" s="52">
        <v>396790.81</v>
      </c>
      <c r="L105" s="110"/>
    </row>
    <row r="106" spans="1:12" x14ac:dyDescent="0.3">
      <c r="A106" s="24" t="s">
        <v>505</v>
      </c>
      <c r="B106" s="22" t="s">
        <v>341</v>
      </c>
      <c r="C106" s="23"/>
      <c r="D106" s="23"/>
      <c r="E106" s="23"/>
      <c r="F106" s="23"/>
      <c r="G106" s="25" t="s">
        <v>506</v>
      </c>
      <c r="H106" s="54">
        <v>271232.89</v>
      </c>
      <c r="I106" s="54">
        <v>271524.61</v>
      </c>
      <c r="J106" s="54">
        <v>315433.14</v>
      </c>
      <c r="K106" s="54">
        <v>315141.42</v>
      </c>
      <c r="L106" s="64"/>
    </row>
    <row r="107" spans="1:12" x14ac:dyDescent="0.3">
      <c r="A107" s="24" t="s">
        <v>507</v>
      </c>
      <c r="B107" s="22" t="s">
        <v>341</v>
      </c>
      <c r="C107" s="23"/>
      <c r="D107" s="23"/>
      <c r="E107" s="23"/>
      <c r="F107" s="23"/>
      <c r="G107" s="25" t="s">
        <v>508</v>
      </c>
      <c r="H107" s="54">
        <v>61097.88</v>
      </c>
      <c r="I107" s="54">
        <v>61097.88</v>
      </c>
      <c r="J107" s="54">
        <v>69436.61</v>
      </c>
      <c r="K107" s="54">
        <v>69436.61</v>
      </c>
      <c r="L107" s="64"/>
    </row>
    <row r="108" spans="1:12" x14ac:dyDescent="0.3">
      <c r="A108" s="24" t="s">
        <v>509</v>
      </c>
      <c r="B108" s="22" t="s">
        <v>341</v>
      </c>
      <c r="C108" s="23"/>
      <c r="D108" s="23"/>
      <c r="E108" s="23"/>
      <c r="F108" s="23"/>
      <c r="G108" s="25" t="s">
        <v>510</v>
      </c>
      <c r="H108" s="54">
        <v>7788.1</v>
      </c>
      <c r="I108" s="54">
        <v>7788.1</v>
      </c>
      <c r="J108" s="54">
        <v>8633.1</v>
      </c>
      <c r="K108" s="54">
        <v>8633.1</v>
      </c>
      <c r="L108" s="64"/>
    </row>
    <row r="109" spans="1:12" x14ac:dyDescent="0.3">
      <c r="A109" s="24" t="s">
        <v>511</v>
      </c>
      <c r="B109" s="22" t="s">
        <v>341</v>
      </c>
      <c r="C109" s="23"/>
      <c r="D109" s="23"/>
      <c r="E109" s="23"/>
      <c r="F109" s="23"/>
      <c r="G109" s="25" t="s">
        <v>512</v>
      </c>
      <c r="H109" s="54">
        <v>3302.89</v>
      </c>
      <c r="I109" s="54">
        <v>3302.89</v>
      </c>
      <c r="J109" s="54">
        <v>3579.68</v>
      </c>
      <c r="K109" s="54">
        <v>3579.68</v>
      </c>
      <c r="L109" s="64"/>
    </row>
    <row r="110" spans="1:12" x14ac:dyDescent="0.3">
      <c r="A110" s="26" t="s">
        <v>341</v>
      </c>
      <c r="B110" s="22" t="s">
        <v>341</v>
      </c>
      <c r="C110" s="23"/>
      <c r="D110" s="23"/>
      <c r="E110" s="23"/>
      <c r="F110" s="23"/>
      <c r="G110" s="27" t="s">
        <v>341</v>
      </c>
      <c r="H110" s="53"/>
      <c r="I110" s="53"/>
      <c r="J110" s="53"/>
      <c r="K110" s="53"/>
      <c r="L110" s="65"/>
    </row>
    <row r="111" spans="1:12" x14ac:dyDescent="0.3">
      <c r="A111" s="18" t="s">
        <v>513</v>
      </c>
      <c r="B111" s="22" t="s">
        <v>341</v>
      </c>
      <c r="C111" s="23"/>
      <c r="D111" s="23"/>
      <c r="E111" s="19" t="s">
        <v>514</v>
      </c>
      <c r="F111" s="20"/>
      <c r="G111" s="20"/>
      <c r="H111" s="52">
        <v>330369.64</v>
      </c>
      <c r="I111" s="52">
        <v>71443.44</v>
      </c>
      <c r="J111" s="52">
        <v>91781.4</v>
      </c>
      <c r="K111" s="52">
        <v>350707.6</v>
      </c>
      <c r="L111" s="110"/>
    </row>
    <row r="112" spans="1:12" x14ac:dyDescent="0.3">
      <c r="A112" s="18" t="s">
        <v>515</v>
      </c>
      <c r="B112" s="22" t="s">
        <v>341</v>
      </c>
      <c r="C112" s="23"/>
      <c r="D112" s="23"/>
      <c r="E112" s="23"/>
      <c r="F112" s="19" t="s">
        <v>514</v>
      </c>
      <c r="G112" s="20"/>
      <c r="H112" s="52">
        <v>71645.94</v>
      </c>
      <c r="I112" s="52">
        <v>71443.44</v>
      </c>
      <c r="J112" s="52">
        <v>91781.4</v>
      </c>
      <c r="K112" s="52">
        <v>91983.9</v>
      </c>
      <c r="L112" s="110"/>
    </row>
    <row r="113" spans="1:12" x14ac:dyDescent="0.3">
      <c r="A113" s="24" t="s">
        <v>516</v>
      </c>
      <c r="B113" s="22" t="s">
        <v>341</v>
      </c>
      <c r="C113" s="23"/>
      <c r="D113" s="23"/>
      <c r="E113" s="23"/>
      <c r="F113" s="23"/>
      <c r="G113" s="25" t="s">
        <v>517</v>
      </c>
      <c r="H113" s="54">
        <v>35264.160000000003</v>
      </c>
      <c r="I113" s="54">
        <v>38173.81</v>
      </c>
      <c r="J113" s="54">
        <v>41397.08</v>
      </c>
      <c r="K113" s="54">
        <v>38487.43</v>
      </c>
      <c r="L113" s="64"/>
    </row>
    <row r="114" spans="1:12" x14ac:dyDescent="0.3">
      <c r="A114" s="24" t="s">
        <v>520</v>
      </c>
      <c r="B114" s="22" t="s">
        <v>341</v>
      </c>
      <c r="C114" s="23"/>
      <c r="D114" s="23"/>
      <c r="E114" s="23"/>
      <c r="F114" s="23"/>
      <c r="G114" s="25" t="s">
        <v>521</v>
      </c>
      <c r="H114" s="54">
        <v>1918.61</v>
      </c>
      <c r="I114" s="54">
        <v>1918.64</v>
      </c>
      <c r="J114" s="54">
        <v>3162.4</v>
      </c>
      <c r="K114" s="54">
        <v>3162.37</v>
      </c>
      <c r="L114" s="64"/>
    </row>
    <row r="115" spans="1:12" x14ac:dyDescent="0.3">
      <c r="A115" s="24" t="s">
        <v>522</v>
      </c>
      <c r="B115" s="22" t="s">
        <v>341</v>
      </c>
      <c r="C115" s="23"/>
      <c r="D115" s="23"/>
      <c r="E115" s="23"/>
      <c r="F115" s="23"/>
      <c r="G115" s="25" t="s">
        <v>523</v>
      </c>
      <c r="H115" s="54">
        <v>11953.54</v>
      </c>
      <c r="I115" s="54">
        <v>8841.36</v>
      </c>
      <c r="J115" s="54">
        <v>14369.68</v>
      </c>
      <c r="K115" s="54">
        <v>17481.86</v>
      </c>
      <c r="L115" s="64"/>
    </row>
    <row r="116" spans="1:12" x14ac:dyDescent="0.3">
      <c r="A116" s="24" t="s">
        <v>524</v>
      </c>
      <c r="B116" s="22" t="s">
        <v>341</v>
      </c>
      <c r="C116" s="23"/>
      <c r="D116" s="23"/>
      <c r="E116" s="23"/>
      <c r="F116" s="23"/>
      <c r="G116" s="25" t="s">
        <v>525</v>
      </c>
      <c r="H116" s="54">
        <v>17398.07</v>
      </c>
      <c r="I116" s="54">
        <v>17398.07</v>
      </c>
      <c r="J116" s="54">
        <v>25759.95</v>
      </c>
      <c r="K116" s="54">
        <v>25759.95</v>
      </c>
      <c r="L116" s="64"/>
    </row>
    <row r="117" spans="1:12" x14ac:dyDescent="0.3">
      <c r="A117" s="24" t="s">
        <v>526</v>
      </c>
      <c r="B117" s="22" t="s">
        <v>341</v>
      </c>
      <c r="C117" s="23"/>
      <c r="D117" s="23"/>
      <c r="E117" s="23"/>
      <c r="F117" s="23"/>
      <c r="G117" s="25" t="s">
        <v>527</v>
      </c>
      <c r="H117" s="54">
        <v>3696.57</v>
      </c>
      <c r="I117" s="54">
        <v>3696.57</v>
      </c>
      <c r="J117" s="54">
        <v>5704.55</v>
      </c>
      <c r="K117" s="54">
        <v>5704.55</v>
      </c>
      <c r="L117" s="64"/>
    </row>
    <row r="118" spans="1:12" x14ac:dyDescent="0.3">
      <c r="A118" s="24" t="s">
        <v>528</v>
      </c>
      <c r="B118" s="22" t="s">
        <v>341</v>
      </c>
      <c r="C118" s="23"/>
      <c r="D118" s="23"/>
      <c r="E118" s="23"/>
      <c r="F118" s="23"/>
      <c r="G118" s="25" t="s">
        <v>529</v>
      </c>
      <c r="H118" s="54">
        <v>532.67999999999995</v>
      </c>
      <c r="I118" s="54">
        <v>532.67999999999995</v>
      </c>
      <c r="J118" s="54">
        <v>577.32000000000005</v>
      </c>
      <c r="K118" s="54">
        <v>577.32000000000005</v>
      </c>
      <c r="L118" s="64"/>
    </row>
    <row r="119" spans="1:12" x14ac:dyDescent="0.3">
      <c r="A119" s="24" t="s">
        <v>530</v>
      </c>
      <c r="B119" s="22" t="s">
        <v>341</v>
      </c>
      <c r="C119" s="23"/>
      <c r="D119" s="23"/>
      <c r="E119" s="23"/>
      <c r="F119" s="23"/>
      <c r="G119" s="25" t="s">
        <v>531</v>
      </c>
      <c r="H119" s="54">
        <v>882.31</v>
      </c>
      <c r="I119" s="54">
        <v>882.31</v>
      </c>
      <c r="J119" s="54">
        <v>810.42</v>
      </c>
      <c r="K119" s="54">
        <v>810.42</v>
      </c>
      <c r="L119" s="64"/>
    </row>
    <row r="120" spans="1:12" x14ac:dyDescent="0.3">
      <c r="A120" s="26" t="s">
        <v>341</v>
      </c>
      <c r="B120" s="22" t="s">
        <v>341</v>
      </c>
      <c r="C120" s="23"/>
      <c r="D120" s="23"/>
      <c r="E120" s="23"/>
      <c r="F120" s="23"/>
      <c r="G120" s="27" t="s">
        <v>341</v>
      </c>
      <c r="H120" s="53"/>
      <c r="I120" s="53"/>
      <c r="J120" s="53"/>
      <c r="K120" s="53"/>
      <c r="L120" s="65"/>
    </row>
    <row r="121" spans="1:12" x14ac:dyDescent="0.3">
      <c r="A121" s="18" t="s">
        <v>532</v>
      </c>
      <c r="B121" s="22" t="s">
        <v>341</v>
      </c>
      <c r="C121" s="23"/>
      <c r="D121" s="23"/>
      <c r="E121" s="23"/>
      <c r="F121" s="19" t="s">
        <v>533</v>
      </c>
      <c r="G121" s="20"/>
      <c r="H121" s="52">
        <v>258723.7</v>
      </c>
      <c r="I121" s="52">
        <v>0</v>
      </c>
      <c r="J121" s="52">
        <v>0</v>
      </c>
      <c r="K121" s="52">
        <v>258723.7</v>
      </c>
      <c r="L121" s="110"/>
    </row>
    <row r="122" spans="1:12" x14ac:dyDescent="0.3">
      <c r="A122" s="24" t="s">
        <v>534</v>
      </c>
      <c r="B122" s="22" t="s">
        <v>341</v>
      </c>
      <c r="C122" s="23"/>
      <c r="D122" s="23"/>
      <c r="E122" s="23"/>
      <c r="F122" s="23"/>
      <c r="G122" s="25" t="s">
        <v>535</v>
      </c>
      <c r="H122" s="54">
        <v>258723.7</v>
      </c>
      <c r="I122" s="54">
        <v>0</v>
      </c>
      <c r="J122" s="54">
        <v>0</v>
      </c>
      <c r="K122" s="54">
        <v>258723.7</v>
      </c>
      <c r="L122" s="64"/>
    </row>
    <row r="123" spans="1:12" x14ac:dyDescent="0.3">
      <c r="A123" s="26" t="s">
        <v>341</v>
      </c>
      <c r="B123" s="22" t="s">
        <v>341</v>
      </c>
      <c r="C123" s="23"/>
      <c r="D123" s="23"/>
      <c r="E123" s="23"/>
      <c r="F123" s="23"/>
      <c r="G123" s="27" t="s">
        <v>341</v>
      </c>
      <c r="H123" s="53"/>
      <c r="I123" s="53"/>
      <c r="J123" s="53"/>
      <c r="K123" s="53"/>
      <c r="L123" s="65"/>
    </row>
    <row r="124" spans="1:12" x14ac:dyDescent="0.3">
      <c r="A124" s="18" t="s">
        <v>536</v>
      </c>
      <c r="B124" s="22" t="s">
        <v>341</v>
      </c>
      <c r="C124" s="23"/>
      <c r="D124" s="23"/>
      <c r="E124" s="19" t="s">
        <v>537</v>
      </c>
      <c r="F124" s="20"/>
      <c r="G124" s="20"/>
      <c r="H124" s="52">
        <v>138277.79</v>
      </c>
      <c r="I124" s="52">
        <v>700420.25</v>
      </c>
      <c r="J124" s="52">
        <v>964616.54</v>
      </c>
      <c r="K124" s="52">
        <v>402474.08</v>
      </c>
      <c r="L124" s="110"/>
    </row>
    <row r="125" spans="1:12" x14ac:dyDescent="0.3">
      <c r="A125" s="18" t="s">
        <v>538</v>
      </c>
      <c r="B125" s="22" t="s">
        <v>341</v>
      </c>
      <c r="C125" s="23"/>
      <c r="D125" s="23"/>
      <c r="E125" s="23"/>
      <c r="F125" s="19" t="s">
        <v>537</v>
      </c>
      <c r="G125" s="20"/>
      <c r="H125" s="52">
        <v>138277.79</v>
      </c>
      <c r="I125" s="52">
        <v>700420.25</v>
      </c>
      <c r="J125" s="52">
        <v>964616.54</v>
      </c>
      <c r="K125" s="52">
        <v>402474.08</v>
      </c>
      <c r="L125" s="110"/>
    </row>
    <row r="126" spans="1:12" x14ac:dyDescent="0.3">
      <c r="A126" s="24" t="s">
        <v>539</v>
      </c>
      <c r="B126" s="22" t="s">
        <v>341</v>
      </c>
      <c r="C126" s="23"/>
      <c r="D126" s="23"/>
      <c r="E126" s="23"/>
      <c r="F126" s="23"/>
      <c r="G126" s="25" t="s">
        <v>540</v>
      </c>
      <c r="H126" s="54">
        <v>138277.79</v>
      </c>
      <c r="I126" s="54">
        <v>700420.25</v>
      </c>
      <c r="J126" s="54">
        <v>961711.33</v>
      </c>
      <c r="K126" s="54">
        <v>399568.87</v>
      </c>
      <c r="L126" s="64"/>
    </row>
    <row r="127" spans="1:12" x14ac:dyDescent="0.3">
      <c r="A127" s="24" t="s">
        <v>991</v>
      </c>
      <c r="B127" s="22" t="s">
        <v>341</v>
      </c>
      <c r="C127" s="23"/>
      <c r="D127" s="23"/>
      <c r="E127" s="23"/>
      <c r="F127" s="23"/>
      <c r="G127" s="25" t="s">
        <v>992</v>
      </c>
      <c r="H127" s="54">
        <v>0</v>
      </c>
      <c r="I127" s="54">
        <v>0</v>
      </c>
      <c r="J127" s="54">
        <v>2905.21</v>
      </c>
      <c r="K127" s="54">
        <v>2905.21</v>
      </c>
      <c r="L127" s="64"/>
    </row>
    <row r="128" spans="1:12" x14ac:dyDescent="0.3">
      <c r="A128" s="26" t="s">
        <v>341</v>
      </c>
      <c r="B128" s="22" t="s">
        <v>341</v>
      </c>
      <c r="C128" s="23"/>
      <c r="D128" s="23"/>
      <c r="E128" s="23"/>
      <c r="F128" s="23"/>
      <c r="G128" s="27" t="s">
        <v>341</v>
      </c>
      <c r="H128" s="53"/>
      <c r="I128" s="53"/>
      <c r="J128" s="53"/>
      <c r="K128" s="53"/>
      <c r="L128" s="65"/>
    </row>
    <row r="129" spans="1:12" x14ac:dyDescent="0.3">
      <c r="A129" s="18" t="s">
        <v>541</v>
      </c>
      <c r="B129" s="22" t="s">
        <v>341</v>
      </c>
      <c r="C129" s="23"/>
      <c r="D129" s="19" t="s">
        <v>542</v>
      </c>
      <c r="E129" s="20"/>
      <c r="F129" s="20"/>
      <c r="G129" s="20"/>
      <c r="H129" s="52">
        <v>12436472.01</v>
      </c>
      <c r="I129" s="52">
        <v>2753175.36</v>
      </c>
      <c r="J129" s="52">
        <v>4464750</v>
      </c>
      <c r="K129" s="52">
        <v>14148046.65</v>
      </c>
      <c r="L129" s="110"/>
    </row>
    <row r="130" spans="1:12" x14ac:dyDescent="0.3">
      <c r="A130" s="18" t="s">
        <v>543</v>
      </c>
      <c r="B130" s="22" t="s">
        <v>341</v>
      </c>
      <c r="C130" s="23"/>
      <c r="D130" s="23"/>
      <c r="E130" s="19" t="s">
        <v>542</v>
      </c>
      <c r="F130" s="20"/>
      <c r="G130" s="20"/>
      <c r="H130" s="52">
        <v>12436472.01</v>
      </c>
      <c r="I130" s="52">
        <v>2753175.36</v>
      </c>
      <c r="J130" s="52">
        <v>4464750</v>
      </c>
      <c r="K130" s="52">
        <v>14148046.65</v>
      </c>
      <c r="L130" s="110"/>
    </row>
    <row r="131" spans="1:12" x14ac:dyDescent="0.3">
      <c r="A131" s="18" t="s">
        <v>544</v>
      </c>
      <c r="B131" s="22" t="s">
        <v>341</v>
      </c>
      <c r="C131" s="23"/>
      <c r="D131" s="23"/>
      <c r="E131" s="23"/>
      <c r="F131" s="19" t="s">
        <v>542</v>
      </c>
      <c r="G131" s="20"/>
      <c r="H131" s="52">
        <v>12436472.01</v>
      </c>
      <c r="I131" s="52">
        <v>2753175.36</v>
      </c>
      <c r="J131" s="52">
        <v>4464750</v>
      </c>
      <c r="K131" s="52">
        <v>14148046.65</v>
      </c>
      <c r="L131" s="110"/>
    </row>
    <row r="132" spans="1:12" x14ac:dyDescent="0.3">
      <c r="A132" s="24" t="s">
        <v>545</v>
      </c>
      <c r="B132" s="22" t="s">
        <v>341</v>
      </c>
      <c r="C132" s="23"/>
      <c r="D132" s="23"/>
      <c r="E132" s="23"/>
      <c r="F132" s="23"/>
      <c r="G132" s="25" t="s">
        <v>546</v>
      </c>
      <c r="H132" s="54">
        <v>12436472.01</v>
      </c>
      <c r="I132" s="54">
        <v>2753175.36</v>
      </c>
      <c r="J132" s="54">
        <v>4464750</v>
      </c>
      <c r="K132" s="54">
        <v>14148046.65</v>
      </c>
      <c r="L132" s="64"/>
    </row>
    <row r="133" spans="1:12" x14ac:dyDescent="0.3">
      <c r="A133" s="26" t="s">
        <v>341</v>
      </c>
      <c r="B133" s="22" t="s">
        <v>341</v>
      </c>
      <c r="C133" s="23"/>
      <c r="D133" s="23"/>
      <c r="E133" s="23"/>
      <c r="F133" s="23"/>
      <c r="G133" s="27" t="s">
        <v>341</v>
      </c>
      <c r="H133" s="53"/>
      <c r="I133" s="53"/>
      <c r="J133" s="53"/>
      <c r="K133" s="53"/>
      <c r="L133" s="65"/>
    </row>
    <row r="134" spans="1:12" x14ac:dyDescent="0.3">
      <c r="A134" s="18" t="s">
        <v>547</v>
      </c>
      <c r="B134" s="21" t="s">
        <v>341</v>
      </c>
      <c r="C134" s="19" t="s">
        <v>548</v>
      </c>
      <c r="D134" s="20"/>
      <c r="E134" s="20"/>
      <c r="F134" s="20"/>
      <c r="G134" s="20"/>
      <c r="H134" s="52">
        <v>1892898.2</v>
      </c>
      <c r="I134" s="52">
        <v>315.79000000000002</v>
      </c>
      <c r="J134" s="52">
        <v>439954.43</v>
      </c>
      <c r="K134" s="52">
        <v>2332536.84</v>
      </c>
      <c r="L134" s="110"/>
    </row>
    <row r="135" spans="1:12" x14ac:dyDescent="0.3">
      <c r="A135" s="18" t="s">
        <v>549</v>
      </c>
      <c r="B135" s="22" t="s">
        <v>341</v>
      </c>
      <c r="C135" s="23"/>
      <c r="D135" s="19" t="s">
        <v>550</v>
      </c>
      <c r="E135" s="20"/>
      <c r="F135" s="20"/>
      <c r="G135" s="20"/>
      <c r="H135" s="52">
        <v>1892898.2</v>
      </c>
      <c r="I135" s="52">
        <v>315.79000000000002</v>
      </c>
      <c r="J135" s="52">
        <v>439954.43</v>
      </c>
      <c r="K135" s="52">
        <v>2332536.84</v>
      </c>
      <c r="L135" s="110"/>
    </row>
    <row r="136" spans="1:12" x14ac:dyDescent="0.3">
      <c r="A136" s="18" t="s">
        <v>551</v>
      </c>
      <c r="B136" s="22" t="s">
        <v>341</v>
      </c>
      <c r="C136" s="23"/>
      <c r="D136" s="23"/>
      <c r="E136" s="19" t="s">
        <v>552</v>
      </c>
      <c r="F136" s="20"/>
      <c r="G136" s="20"/>
      <c r="H136" s="52">
        <v>1510805.37</v>
      </c>
      <c r="I136" s="52">
        <v>0</v>
      </c>
      <c r="J136" s="52">
        <v>438103.31</v>
      </c>
      <c r="K136" s="52">
        <v>1948908.68</v>
      </c>
      <c r="L136" s="110"/>
    </row>
    <row r="137" spans="1:12" x14ac:dyDescent="0.3">
      <c r="A137" s="18" t="s">
        <v>553</v>
      </c>
      <c r="B137" s="22" t="s">
        <v>341</v>
      </c>
      <c r="C137" s="23"/>
      <c r="D137" s="23"/>
      <c r="E137" s="23"/>
      <c r="F137" s="19" t="s">
        <v>552</v>
      </c>
      <c r="G137" s="20"/>
      <c r="H137" s="52">
        <v>1510805.37</v>
      </c>
      <c r="I137" s="52">
        <v>0</v>
      </c>
      <c r="J137" s="52">
        <v>438103.31</v>
      </c>
      <c r="K137" s="52">
        <v>1948908.68</v>
      </c>
      <c r="L137" s="110"/>
    </row>
    <row r="138" spans="1:12" x14ac:dyDescent="0.3">
      <c r="A138" s="24" t="s">
        <v>554</v>
      </c>
      <c r="B138" s="22" t="s">
        <v>341</v>
      </c>
      <c r="C138" s="23"/>
      <c r="D138" s="23"/>
      <c r="E138" s="23"/>
      <c r="F138" s="23"/>
      <c r="G138" s="25" t="s">
        <v>555</v>
      </c>
      <c r="H138" s="54">
        <v>1510805.37</v>
      </c>
      <c r="I138" s="54">
        <v>0</v>
      </c>
      <c r="J138" s="54">
        <v>438103.31</v>
      </c>
      <c r="K138" s="54">
        <v>1948908.68</v>
      </c>
      <c r="L138" s="64"/>
    </row>
    <row r="139" spans="1:12" x14ac:dyDescent="0.3">
      <c r="A139" s="26" t="s">
        <v>341</v>
      </c>
      <c r="B139" s="22" t="s">
        <v>341</v>
      </c>
      <c r="C139" s="23"/>
      <c r="D139" s="23"/>
      <c r="E139" s="23"/>
      <c r="F139" s="23"/>
      <c r="G139" s="27" t="s">
        <v>341</v>
      </c>
      <c r="H139" s="53"/>
      <c r="I139" s="53"/>
      <c r="J139" s="53"/>
      <c r="K139" s="53"/>
      <c r="L139" s="65"/>
    </row>
    <row r="140" spans="1:12" x14ac:dyDescent="0.3">
      <c r="A140" s="18" t="s">
        <v>556</v>
      </c>
      <c r="B140" s="22" t="s">
        <v>341</v>
      </c>
      <c r="C140" s="23"/>
      <c r="D140" s="23"/>
      <c r="E140" s="19" t="s">
        <v>557</v>
      </c>
      <c r="F140" s="20"/>
      <c r="G140" s="20"/>
      <c r="H140" s="52">
        <v>11866.75</v>
      </c>
      <c r="I140" s="52">
        <v>315.79000000000002</v>
      </c>
      <c r="J140" s="52">
        <v>0</v>
      </c>
      <c r="K140" s="52">
        <v>11550.96</v>
      </c>
      <c r="L140" s="110"/>
    </row>
    <row r="141" spans="1:12" x14ac:dyDescent="0.3">
      <c r="A141" s="18" t="s">
        <v>558</v>
      </c>
      <c r="B141" s="22" t="s">
        <v>341</v>
      </c>
      <c r="C141" s="23"/>
      <c r="D141" s="23"/>
      <c r="E141" s="23"/>
      <c r="F141" s="19" t="s">
        <v>557</v>
      </c>
      <c r="G141" s="20"/>
      <c r="H141" s="52">
        <v>11866.75</v>
      </c>
      <c r="I141" s="52">
        <v>315.79000000000002</v>
      </c>
      <c r="J141" s="52">
        <v>0</v>
      </c>
      <c r="K141" s="52">
        <v>11550.96</v>
      </c>
      <c r="L141" s="110"/>
    </row>
    <row r="142" spans="1:12" x14ac:dyDescent="0.3">
      <c r="A142" s="24" t="s">
        <v>559</v>
      </c>
      <c r="B142" s="22" t="s">
        <v>341</v>
      </c>
      <c r="C142" s="23"/>
      <c r="D142" s="23"/>
      <c r="E142" s="23"/>
      <c r="F142" s="23"/>
      <c r="G142" s="25" t="s">
        <v>560</v>
      </c>
      <c r="H142" s="54">
        <v>11866.75</v>
      </c>
      <c r="I142" s="54">
        <v>315.79000000000002</v>
      </c>
      <c r="J142" s="54">
        <v>0</v>
      </c>
      <c r="K142" s="54">
        <v>11550.96</v>
      </c>
      <c r="L142" s="64"/>
    </row>
    <row r="143" spans="1:12" x14ac:dyDescent="0.3">
      <c r="A143" s="26" t="s">
        <v>341</v>
      </c>
      <c r="B143" s="22" t="s">
        <v>341</v>
      </c>
      <c r="C143" s="23"/>
      <c r="D143" s="23"/>
      <c r="E143" s="23"/>
      <c r="F143" s="23"/>
      <c r="G143" s="27" t="s">
        <v>341</v>
      </c>
      <c r="H143" s="53"/>
      <c r="I143" s="53"/>
      <c r="J143" s="53"/>
      <c r="K143" s="53"/>
      <c r="L143" s="65"/>
    </row>
    <row r="144" spans="1:12" x14ac:dyDescent="0.3">
      <c r="A144" s="18" t="s">
        <v>561</v>
      </c>
      <c r="B144" s="22" t="s">
        <v>341</v>
      </c>
      <c r="C144" s="23"/>
      <c r="D144" s="23"/>
      <c r="E144" s="19" t="s">
        <v>562</v>
      </c>
      <c r="F144" s="20"/>
      <c r="G144" s="20"/>
      <c r="H144" s="52">
        <v>370226.08</v>
      </c>
      <c r="I144" s="52">
        <v>0</v>
      </c>
      <c r="J144" s="52">
        <v>1851.12</v>
      </c>
      <c r="K144" s="52">
        <v>372077.2</v>
      </c>
      <c r="L144" s="110"/>
    </row>
    <row r="145" spans="1:12" x14ac:dyDescent="0.3">
      <c r="A145" s="18" t="s">
        <v>563</v>
      </c>
      <c r="B145" s="22" t="s">
        <v>341</v>
      </c>
      <c r="C145" s="23"/>
      <c r="D145" s="23"/>
      <c r="E145" s="23"/>
      <c r="F145" s="19" t="s">
        <v>562</v>
      </c>
      <c r="G145" s="20"/>
      <c r="H145" s="52">
        <v>370226.08</v>
      </c>
      <c r="I145" s="52">
        <v>0</v>
      </c>
      <c r="J145" s="52">
        <v>1851.12</v>
      </c>
      <c r="K145" s="52">
        <v>372077.2</v>
      </c>
      <c r="L145" s="110"/>
    </row>
    <row r="146" spans="1:12" x14ac:dyDescent="0.3">
      <c r="A146" s="24" t="s">
        <v>564</v>
      </c>
      <c r="B146" s="22" t="s">
        <v>341</v>
      </c>
      <c r="C146" s="23"/>
      <c r="D146" s="23"/>
      <c r="E146" s="23"/>
      <c r="F146" s="23"/>
      <c r="G146" s="25" t="s">
        <v>565</v>
      </c>
      <c r="H146" s="54">
        <v>46921.56</v>
      </c>
      <c r="I146" s="54">
        <v>0</v>
      </c>
      <c r="J146" s="54">
        <v>234.6</v>
      </c>
      <c r="K146" s="54">
        <v>47156.160000000003</v>
      </c>
      <c r="L146" s="64"/>
    </row>
    <row r="147" spans="1:12" x14ac:dyDescent="0.3">
      <c r="A147" s="24" t="s">
        <v>566</v>
      </c>
      <c r="B147" s="22" t="s">
        <v>341</v>
      </c>
      <c r="C147" s="23"/>
      <c r="D147" s="23"/>
      <c r="E147" s="23"/>
      <c r="F147" s="23"/>
      <c r="G147" s="25" t="s">
        <v>567</v>
      </c>
      <c r="H147" s="54">
        <v>323304.52</v>
      </c>
      <c r="I147" s="54">
        <v>0</v>
      </c>
      <c r="J147" s="54">
        <v>1616.52</v>
      </c>
      <c r="K147" s="54">
        <v>324921.03999999998</v>
      </c>
      <c r="L147" s="64"/>
    </row>
    <row r="148" spans="1:12" x14ac:dyDescent="0.3">
      <c r="A148" s="18" t="s">
        <v>341</v>
      </c>
      <c r="B148" s="22" t="s">
        <v>341</v>
      </c>
      <c r="C148" s="23"/>
      <c r="D148" s="19" t="s">
        <v>341</v>
      </c>
      <c r="E148" s="20"/>
      <c r="F148" s="20"/>
      <c r="G148" s="20"/>
      <c r="H148" s="56"/>
      <c r="I148" s="56"/>
      <c r="J148" s="56"/>
      <c r="K148" s="56"/>
      <c r="L148" s="111"/>
    </row>
    <row r="149" spans="1:12" x14ac:dyDescent="0.3">
      <c r="A149" s="18" t="s">
        <v>60</v>
      </c>
      <c r="B149" s="19" t="s">
        <v>568</v>
      </c>
      <c r="C149" s="20"/>
      <c r="D149" s="20"/>
      <c r="E149" s="20"/>
      <c r="F149" s="20"/>
      <c r="G149" s="20"/>
      <c r="H149" s="52">
        <v>15374441.01</v>
      </c>
      <c r="I149" s="52">
        <v>4413649.1500000004</v>
      </c>
      <c r="J149" s="52">
        <v>2057128.6</v>
      </c>
      <c r="K149" s="52">
        <v>17730961.559999999</v>
      </c>
      <c r="L149" s="116">
        <f>I149-J149</f>
        <v>2356520.5500000003</v>
      </c>
    </row>
    <row r="150" spans="1:12" x14ac:dyDescent="0.3">
      <c r="A150" s="18" t="s">
        <v>569</v>
      </c>
      <c r="B150" s="21" t="s">
        <v>341</v>
      </c>
      <c r="C150" s="19" t="s">
        <v>570</v>
      </c>
      <c r="D150" s="20"/>
      <c r="E150" s="20"/>
      <c r="F150" s="20"/>
      <c r="G150" s="20"/>
      <c r="H150" s="52">
        <v>13411224.99</v>
      </c>
      <c r="I150" s="52">
        <v>4111031.18</v>
      </c>
      <c r="J150" s="52">
        <v>2057128.58</v>
      </c>
      <c r="K150" s="52">
        <v>15465127.59</v>
      </c>
      <c r="L150" s="110"/>
    </row>
    <row r="151" spans="1:12" x14ac:dyDescent="0.3">
      <c r="A151" s="18" t="s">
        <v>571</v>
      </c>
      <c r="B151" s="22" t="s">
        <v>341</v>
      </c>
      <c r="C151" s="23"/>
      <c r="D151" s="19" t="s">
        <v>572</v>
      </c>
      <c r="E151" s="20"/>
      <c r="F151" s="20"/>
      <c r="G151" s="20"/>
      <c r="H151" s="52">
        <v>11542176.57</v>
      </c>
      <c r="I151" s="52">
        <v>3797666.6</v>
      </c>
      <c r="J151" s="52">
        <v>2057128.55</v>
      </c>
      <c r="K151" s="52">
        <v>13282714.619999999</v>
      </c>
      <c r="L151" s="110"/>
    </row>
    <row r="152" spans="1:12" x14ac:dyDescent="0.3">
      <c r="A152" s="18" t="s">
        <v>573</v>
      </c>
      <c r="B152" s="22" t="s">
        <v>341</v>
      </c>
      <c r="C152" s="23"/>
      <c r="D152" s="23"/>
      <c r="E152" s="19" t="s">
        <v>574</v>
      </c>
      <c r="F152" s="20"/>
      <c r="G152" s="20"/>
      <c r="H152" s="52">
        <v>100221.64</v>
      </c>
      <c r="I152" s="52">
        <v>26609.99</v>
      </c>
      <c r="J152" s="52">
        <v>0</v>
      </c>
      <c r="K152" s="52">
        <v>126831.63</v>
      </c>
      <c r="L152" s="110"/>
    </row>
    <row r="153" spans="1:12" x14ac:dyDescent="0.3">
      <c r="A153" s="18" t="s">
        <v>595</v>
      </c>
      <c r="B153" s="22" t="s">
        <v>341</v>
      </c>
      <c r="C153" s="23"/>
      <c r="D153" s="23"/>
      <c r="E153" s="23"/>
      <c r="F153" s="19" t="s">
        <v>596</v>
      </c>
      <c r="G153" s="20"/>
      <c r="H153" s="52">
        <v>100221.64</v>
      </c>
      <c r="I153" s="52">
        <v>26609.99</v>
      </c>
      <c r="J153" s="52">
        <v>0</v>
      </c>
      <c r="K153" s="52">
        <v>126831.63</v>
      </c>
      <c r="L153" s="116">
        <f>I153-J153</f>
        <v>26609.99</v>
      </c>
    </row>
    <row r="154" spans="1:12" x14ac:dyDescent="0.3">
      <c r="A154" s="24" t="s">
        <v>597</v>
      </c>
      <c r="B154" s="22" t="s">
        <v>341</v>
      </c>
      <c r="C154" s="23"/>
      <c r="D154" s="23"/>
      <c r="E154" s="23"/>
      <c r="F154" s="23"/>
      <c r="G154" s="25" t="s">
        <v>578</v>
      </c>
      <c r="H154" s="54">
        <v>76396.179999999993</v>
      </c>
      <c r="I154" s="54">
        <v>20330.45</v>
      </c>
      <c r="J154" s="54">
        <v>0</v>
      </c>
      <c r="K154" s="54">
        <v>96726.63</v>
      </c>
      <c r="L154" s="64"/>
    </row>
    <row r="155" spans="1:12" x14ac:dyDescent="0.3">
      <c r="A155" s="24" t="s">
        <v>600</v>
      </c>
      <c r="B155" s="22" t="s">
        <v>341</v>
      </c>
      <c r="C155" s="23"/>
      <c r="D155" s="23"/>
      <c r="E155" s="23"/>
      <c r="F155" s="23"/>
      <c r="G155" s="25" t="s">
        <v>584</v>
      </c>
      <c r="H155" s="54">
        <v>15279.24</v>
      </c>
      <c r="I155" s="54">
        <v>4066.09</v>
      </c>
      <c r="J155" s="54">
        <v>0</v>
      </c>
      <c r="K155" s="54">
        <v>19345.330000000002</v>
      </c>
      <c r="L155" s="64"/>
    </row>
    <row r="156" spans="1:12" x14ac:dyDescent="0.3">
      <c r="A156" s="24" t="s">
        <v>601</v>
      </c>
      <c r="B156" s="22" t="s">
        <v>341</v>
      </c>
      <c r="C156" s="23"/>
      <c r="D156" s="23"/>
      <c r="E156" s="23"/>
      <c r="F156" s="23"/>
      <c r="G156" s="25" t="s">
        <v>586</v>
      </c>
      <c r="H156" s="54">
        <v>6111.68</v>
      </c>
      <c r="I156" s="54">
        <v>1626.43</v>
      </c>
      <c r="J156" s="54">
        <v>0</v>
      </c>
      <c r="K156" s="54">
        <v>7738.11</v>
      </c>
      <c r="L156" s="64"/>
    </row>
    <row r="157" spans="1:12" x14ac:dyDescent="0.3">
      <c r="A157" s="24" t="s">
        <v>602</v>
      </c>
      <c r="B157" s="22" t="s">
        <v>341</v>
      </c>
      <c r="C157" s="23"/>
      <c r="D157" s="23"/>
      <c r="E157" s="23"/>
      <c r="F157" s="23"/>
      <c r="G157" s="25" t="s">
        <v>590</v>
      </c>
      <c r="H157" s="54">
        <v>29.04</v>
      </c>
      <c r="I157" s="54">
        <v>7.32</v>
      </c>
      <c r="J157" s="54">
        <v>0</v>
      </c>
      <c r="K157" s="54">
        <v>36.36</v>
      </c>
      <c r="L157" s="64"/>
    </row>
    <row r="158" spans="1:12" x14ac:dyDescent="0.3">
      <c r="A158" s="24" t="s">
        <v>603</v>
      </c>
      <c r="B158" s="22" t="s">
        <v>341</v>
      </c>
      <c r="C158" s="23"/>
      <c r="D158" s="23"/>
      <c r="E158" s="23"/>
      <c r="F158" s="23"/>
      <c r="G158" s="25" t="s">
        <v>592</v>
      </c>
      <c r="H158" s="54">
        <v>2405.5</v>
      </c>
      <c r="I158" s="54">
        <v>579.70000000000005</v>
      </c>
      <c r="J158" s="54">
        <v>0</v>
      </c>
      <c r="K158" s="54">
        <v>2985.2</v>
      </c>
      <c r="L158" s="64"/>
    </row>
    <row r="159" spans="1:12" x14ac:dyDescent="0.3">
      <c r="A159" s="26" t="s">
        <v>341</v>
      </c>
      <c r="B159" s="22" t="s">
        <v>341</v>
      </c>
      <c r="C159" s="23"/>
      <c r="D159" s="23"/>
      <c r="E159" s="23"/>
      <c r="F159" s="23"/>
      <c r="G159" s="27" t="s">
        <v>341</v>
      </c>
      <c r="H159" s="53"/>
      <c r="I159" s="53"/>
      <c r="J159" s="53"/>
      <c r="K159" s="53"/>
      <c r="L159" s="65"/>
    </row>
    <row r="160" spans="1:12" x14ac:dyDescent="0.3">
      <c r="A160" s="18" t="s">
        <v>604</v>
      </c>
      <c r="B160" s="22" t="s">
        <v>341</v>
      </c>
      <c r="C160" s="23"/>
      <c r="D160" s="23"/>
      <c r="E160" s="19" t="s">
        <v>605</v>
      </c>
      <c r="F160" s="20"/>
      <c r="G160" s="20"/>
      <c r="H160" s="52">
        <v>11277416.82</v>
      </c>
      <c r="I160" s="52">
        <v>3751444.24</v>
      </c>
      <c r="J160" s="52">
        <v>2045998.42</v>
      </c>
      <c r="K160" s="52">
        <v>12982862.640000001</v>
      </c>
      <c r="L160" s="110"/>
    </row>
    <row r="161" spans="1:12" x14ac:dyDescent="0.3">
      <c r="A161" s="18" t="s">
        <v>606</v>
      </c>
      <c r="B161" s="22" t="s">
        <v>341</v>
      </c>
      <c r="C161" s="23"/>
      <c r="D161" s="23"/>
      <c r="E161" s="23"/>
      <c r="F161" s="19" t="s">
        <v>576</v>
      </c>
      <c r="G161" s="20"/>
      <c r="H161" s="52">
        <v>1695109.09</v>
      </c>
      <c r="I161" s="52">
        <v>658045.97</v>
      </c>
      <c r="J161" s="52">
        <v>400067.68</v>
      </c>
      <c r="K161" s="52">
        <v>1953087.38</v>
      </c>
      <c r="L161" s="116">
        <f>I161-J161</f>
        <v>257978.28999999998</v>
      </c>
    </row>
    <row r="162" spans="1:12" x14ac:dyDescent="0.3">
      <c r="A162" s="24" t="s">
        <v>607</v>
      </c>
      <c r="B162" s="22" t="s">
        <v>341</v>
      </c>
      <c r="C162" s="23"/>
      <c r="D162" s="23"/>
      <c r="E162" s="23"/>
      <c r="F162" s="23"/>
      <c r="G162" s="25" t="s">
        <v>578</v>
      </c>
      <c r="H162" s="54">
        <v>849909.18</v>
      </c>
      <c r="I162" s="54">
        <v>112766.09</v>
      </c>
      <c r="J162" s="54">
        <v>0</v>
      </c>
      <c r="K162" s="54">
        <v>962675.27</v>
      </c>
      <c r="L162" s="64"/>
    </row>
    <row r="163" spans="1:12" x14ac:dyDescent="0.3">
      <c r="A163" s="24" t="s">
        <v>608</v>
      </c>
      <c r="B163" s="22" t="s">
        <v>341</v>
      </c>
      <c r="C163" s="23"/>
      <c r="D163" s="23"/>
      <c r="E163" s="23"/>
      <c r="F163" s="23"/>
      <c r="G163" s="25" t="s">
        <v>580</v>
      </c>
      <c r="H163" s="54">
        <v>139700.63</v>
      </c>
      <c r="I163" s="54">
        <v>328079.32</v>
      </c>
      <c r="J163" s="54">
        <v>290109.55</v>
      </c>
      <c r="K163" s="54">
        <v>177670.39999999999</v>
      </c>
      <c r="L163" s="64"/>
    </row>
    <row r="164" spans="1:12" x14ac:dyDescent="0.3">
      <c r="A164" s="24" t="s">
        <v>609</v>
      </c>
      <c r="B164" s="22" t="s">
        <v>341</v>
      </c>
      <c r="C164" s="23"/>
      <c r="D164" s="23"/>
      <c r="E164" s="23"/>
      <c r="F164" s="23"/>
      <c r="G164" s="25" t="s">
        <v>582</v>
      </c>
      <c r="H164" s="54">
        <v>104565.56</v>
      </c>
      <c r="I164" s="54">
        <v>122966.12</v>
      </c>
      <c r="J164" s="54">
        <v>103611.86</v>
      </c>
      <c r="K164" s="54">
        <v>123919.82</v>
      </c>
      <c r="L164" s="64"/>
    </row>
    <row r="165" spans="1:12" x14ac:dyDescent="0.3">
      <c r="A165" s="24" t="s">
        <v>610</v>
      </c>
      <c r="B165" s="22" t="s">
        <v>341</v>
      </c>
      <c r="C165" s="23"/>
      <c r="D165" s="23"/>
      <c r="E165" s="23"/>
      <c r="F165" s="23"/>
      <c r="G165" s="25" t="s">
        <v>611</v>
      </c>
      <c r="H165" s="54">
        <v>2288.89</v>
      </c>
      <c r="I165" s="54">
        <v>0</v>
      </c>
      <c r="J165" s="54">
        <v>0</v>
      </c>
      <c r="K165" s="54">
        <v>2288.89</v>
      </c>
      <c r="L165" s="64"/>
    </row>
    <row r="166" spans="1:12" x14ac:dyDescent="0.3">
      <c r="A166" s="24" t="s">
        <v>612</v>
      </c>
      <c r="B166" s="22" t="s">
        <v>341</v>
      </c>
      <c r="C166" s="23"/>
      <c r="D166" s="23"/>
      <c r="E166" s="23"/>
      <c r="F166" s="23"/>
      <c r="G166" s="25" t="s">
        <v>584</v>
      </c>
      <c r="H166" s="54">
        <v>251488.81</v>
      </c>
      <c r="I166" s="54">
        <v>38007</v>
      </c>
      <c r="J166" s="54">
        <v>0</v>
      </c>
      <c r="K166" s="54">
        <v>289495.81</v>
      </c>
      <c r="L166" s="64"/>
    </row>
    <row r="167" spans="1:12" x14ac:dyDescent="0.3">
      <c r="A167" s="24" t="s">
        <v>613</v>
      </c>
      <c r="B167" s="22" t="s">
        <v>341</v>
      </c>
      <c r="C167" s="23"/>
      <c r="D167" s="23"/>
      <c r="E167" s="23"/>
      <c r="F167" s="23"/>
      <c r="G167" s="25" t="s">
        <v>586</v>
      </c>
      <c r="H167" s="54">
        <v>76541.58</v>
      </c>
      <c r="I167" s="54">
        <v>11223.7</v>
      </c>
      <c r="J167" s="54">
        <v>0</v>
      </c>
      <c r="K167" s="54">
        <v>87765.28</v>
      </c>
      <c r="L167" s="64"/>
    </row>
    <row r="168" spans="1:12" x14ac:dyDescent="0.3">
      <c r="A168" s="24" t="s">
        <v>614</v>
      </c>
      <c r="B168" s="22" t="s">
        <v>341</v>
      </c>
      <c r="C168" s="23"/>
      <c r="D168" s="23"/>
      <c r="E168" s="23"/>
      <c r="F168" s="23"/>
      <c r="G168" s="25" t="s">
        <v>588</v>
      </c>
      <c r="H168" s="54">
        <v>9514.7000000000007</v>
      </c>
      <c r="I168" s="54">
        <v>1416.57</v>
      </c>
      <c r="J168" s="54">
        <v>0</v>
      </c>
      <c r="K168" s="54">
        <v>10931.27</v>
      </c>
      <c r="L168" s="64"/>
    </row>
    <row r="169" spans="1:12" x14ac:dyDescent="0.3">
      <c r="A169" s="24" t="s">
        <v>615</v>
      </c>
      <c r="B169" s="22" t="s">
        <v>341</v>
      </c>
      <c r="C169" s="23"/>
      <c r="D169" s="23"/>
      <c r="E169" s="23"/>
      <c r="F169" s="23"/>
      <c r="G169" s="25" t="s">
        <v>616</v>
      </c>
      <c r="H169" s="54">
        <v>109290.97</v>
      </c>
      <c r="I169" s="54">
        <v>20688.689999999999</v>
      </c>
      <c r="J169" s="54">
        <v>6061.53</v>
      </c>
      <c r="K169" s="54">
        <v>123918.13</v>
      </c>
      <c r="L169" s="64"/>
    </row>
    <row r="170" spans="1:12" x14ac:dyDescent="0.3">
      <c r="A170" s="24" t="s">
        <v>617</v>
      </c>
      <c r="B170" s="22" t="s">
        <v>341</v>
      </c>
      <c r="C170" s="23"/>
      <c r="D170" s="23"/>
      <c r="E170" s="23"/>
      <c r="F170" s="23"/>
      <c r="G170" s="25" t="s">
        <v>590</v>
      </c>
      <c r="H170" s="54">
        <v>1893.93</v>
      </c>
      <c r="I170" s="54">
        <v>273.27999999999997</v>
      </c>
      <c r="J170" s="54">
        <v>0</v>
      </c>
      <c r="K170" s="54">
        <v>2167.21</v>
      </c>
      <c r="L170" s="64"/>
    </row>
    <row r="171" spans="1:12" x14ac:dyDescent="0.3">
      <c r="A171" s="24" t="s">
        <v>618</v>
      </c>
      <c r="B171" s="22" t="s">
        <v>341</v>
      </c>
      <c r="C171" s="23"/>
      <c r="D171" s="23"/>
      <c r="E171" s="23"/>
      <c r="F171" s="23"/>
      <c r="G171" s="25" t="s">
        <v>592</v>
      </c>
      <c r="H171" s="54">
        <v>128710</v>
      </c>
      <c r="I171" s="54">
        <v>20814</v>
      </c>
      <c r="J171" s="54">
        <v>0</v>
      </c>
      <c r="K171" s="54">
        <v>149524</v>
      </c>
      <c r="L171" s="64"/>
    </row>
    <row r="172" spans="1:12" x14ac:dyDescent="0.3">
      <c r="A172" s="24" t="s">
        <v>619</v>
      </c>
      <c r="B172" s="22" t="s">
        <v>341</v>
      </c>
      <c r="C172" s="23"/>
      <c r="D172" s="23"/>
      <c r="E172" s="23"/>
      <c r="F172" s="23"/>
      <c r="G172" s="25" t="s">
        <v>620</v>
      </c>
      <c r="H172" s="54">
        <v>11814.6</v>
      </c>
      <c r="I172" s="54">
        <v>989.2</v>
      </c>
      <c r="J172" s="54">
        <v>284.74</v>
      </c>
      <c r="K172" s="54">
        <v>12519.06</v>
      </c>
      <c r="L172" s="64"/>
    </row>
    <row r="173" spans="1:12" x14ac:dyDescent="0.3">
      <c r="A173" s="24" t="s">
        <v>621</v>
      </c>
      <c r="B173" s="22" t="s">
        <v>341</v>
      </c>
      <c r="C173" s="23"/>
      <c r="D173" s="23"/>
      <c r="E173" s="23"/>
      <c r="F173" s="23"/>
      <c r="G173" s="25" t="s">
        <v>594</v>
      </c>
      <c r="H173" s="54">
        <v>7856</v>
      </c>
      <c r="I173" s="54">
        <v>822</v>
      </c>
      <c r="J173" s="54">
        <v>0</v>
      </c>
      <c r="K173" s="54">
        <v>8678</v>
      </c>
      <c r="L173" s="64"/>
    </row>
    <row r="174" spans="1:12" x14ac:dyDescent="0.3">
      <c r="A174" s="24" t="s">
        <v>622</v>
      </c>
      <c r="B174" s="22" t="s">
        <v>341</v>
      </c>
      <c r="C174" s="23"/>
      <c r="D174" s="23"/>
      <c r="E174" s="23"/>
      <c r="F174" s="23"/>
      <c r="G174" s="25" t="s">
        <v>623</v>
      </c>
      <c r="H174" s="54">
        <v>1534.24</v>
      </c>
      <c r="I174" s="54">
        <v>0</v>
      </c>
      <c r="J174" s="54">
        <v>0</v>
      </c>
      <c r="K174" s="54">
        <v>1534.24</v>
      </c>
      <c r="L174" s="64"/>
    </row>
    <row r="175" spans="1:12" x14ac:dyDescent="0.3">
      <c r="A175" s="26" t="s">
        <v>341</v>
      </c>
      <c r="B175" s="22" t="s">
        <v>341</v>
      </c>
      <c r="C175" s="23"/>
      <c r="D175" s="23"/>
      <c r="E175" s="23"/>
      <c r="F175" s="23"/>
      <c r="G175" s="27" t="s">
        <v>341</v>
      </c>
      <c r="H175" s="53"/>
      <c r="I175" s="53"/>
      <c r="J175" s="53"/>
      <c r="K175" s="53"/>
      <c r="L175" s="65"/>
    </row>
    <row r="176" spans="1:12" x14ac:dyDescent="0.3">
      <c r="A176" s="18" t="s">
        <v>624</v>
      </c>
      <c r="B176" s="22" t="s">
        <v>341</v>
      </c>
      <c r="C176" s="23"/>
      <c r="D176" s="23"/>
      <c r="E176" s="23"/>
      <c r="F176" s="19" t="s">
        <v>596</v>
      </c>
      <c r="G176" s="20"/>
      <c r="H176" s="52">
        <v>9582307.7300000004</v>
      </c>
      <c r="I176" s="52">
        <v>3093398.27</v>
      </c>
      <c r="J176" s="52">
        <v>1645930.74</v>
      </c>
      <c r="K176" s="52">
        <v>11029775.26</v>
      </c>
      <c r="L176" s="116">
        <f>I176-J176</f>
        <v>1447467.53</v>
      </c>
    </row>
    <row r="177" spans="1:12" x14ac:dyDescent="0.3">
      <c r="A177" s="24" t="s">
        <v>625</v>
      </c>
      <c r="B177" s="22" t="s">
        <v>341</v>
      </c>
      <c r="C177" s="23"/>
      <c r="D177" s="23"/>
      <c r="E177" s="23"/>
      <c r="F177" s="23"/>
      <c r="G177" s="25" t="s">
        <v>578</v>
      </c>
      <c r="H177" s="54">
        <v>4527198.04</v>
      </c>
      <c r="I177" s="54">
        <v>698598.04</v>
      </c>
      <c r="J177" s="54">
        <v>7807.47</v>
      </c>
      <c r="K177" s="54">
        <v>5217988.6100000003</v>
      </c>
      <c r="L177" s="64"/>
    </row>
    <row r="178" spans="1:12" x14ac:dyDescent="0.3">
      <c r="A178" s="24" t="s">
        <v>626</v>
      </c>
      <c r="B178" s="22" t="s">
        <v>341</v>
      </c>
      <c r="C178" s="23"/>
      <c r="D178" s="23"/>
      <c r="E178" s="23"/>
      <c r="F178" s="23"/>
      <c r="G178" s="25" t="s">
        <v>580</v>
      </c>
      <c r="H178" s="54">
        <v>646359.53</v>
      </c>
      <c r="I178" s="54">
        <v>1196924.6399999999</v>
      </c>
      <c r="J178" s="54">
        <v>1052197.33</v>
      </c>
      <c r="K178" s="54">
        <v>791086.84</v>
      </c>
      <c r="L178" s="64"/>
    </row>
    <row r="179" spans="1:12" x14ac:dyDescent="0.3">
      <c r="A179" s="24" t="s">
        <v>627</v>
      </c>
      <c r="B179" s="22" t="s">
        <v>341</v>
      </c>
      <c r="C179" s="23"/>
      <c r="D179" s="23"/>
      <c r="E179" s="23"/>
      <c r="F179" s="23"/>
      <c r="G179" s="25" t="s">
        <v>582</v>
      </c>
      <c r="H179" s="54">
        <v>560410.9</v>
      </c>
      <c r="I179" s="54">
        <v>637603.9</v>
      </c>
      <c r="J179" s="54">
        <v>545372.43000000005</v>
      </c>
      <c r="K179" s="54">
        <v>652642.37</v>
      </c>
      <c r="L179" s="64"/>
    </row>
    <row r="180" spans="1:12" x14ac:dyDescent="0.3">
      <c r="A180" s="24" t="s">
        <v>628</v>
      </c>
      <c r="B180" s="22" t="s">
        <v>341</v>
      </c>
      <c r="C180" s="23"/>
      <c r="D180" s="23"/>
      <c r="E180" s="23"/>
      <c r="F180" s="23"/>
      <c r="G180" s="25" t="s">
        <v>611</v>
      </c>
      <c r="H180" s="54">
        <v>92048.74</v>
      </c>
      <c r="I180" s="54">
        <v>0</v>
      </c>
      <c r="J180" s="54">
        <v>0</v>
      </c>
      <c r="K180" s="54">
        <v>92048.74</v>
      </c>
      <c r="L180" s="64"/>
    </row>
    <row r="181" spans="1:12" x14ac:dyDescent="0.3">
      <c r="A181" s="24" t="s">
        <v>629</v>
      </c>
      <c r="B181" s="22" t="s">
        <v>341</v>
      </c>
      <c r="C181" s="23"/>
      <c r="D181" s="23"/>
      <c r="E181" s="23"/>
      <c r="F181" s="23"/>
      <c r="G181" s="25" t="s">
        <v>623</v>
      </c>
      <c r="H181" s="54">
        <v>3391.86</v>
      </c>
      <c r="I181" s="54">
        <v>0</v>
      </c>
      <c r="J181" s="54">
        <v>0</v>
      </c>
      <c r="K181" s="54">
        <v>3391.86</v>
      </c>
      <c r="L181" s="64"/>
    </row>
    <row r="182" spans="1:12" x14ac:dyDescent="0.3">
      <c r="A182" s="24" t="s">
        <v>630</v>
      </c>
      <c r="B182" s="22" t="s">
        <v>341</v>
      </c>
      <c r="C182" s="23"/>
      <c r="D182" s="23"/>
      <c r="E182" s="23"/>
      <c r="F182" s="23"/>
      <c r="G182" s="25" t="s">
        <v>584</v>
      </c>
      <c r="H182" s="54">
        <v>1429592.44</v>
      </c>
      <c r="I182" s="54">
        <v>194037.7</v>
      </c>
      <c r="J182" s="54">
        <v>0</v>
      </c>
      <c r="K182" s="54">
        <v>1623630.14</v>
      </c>
      <c r="L182" s="64"/>
    </row>
    <row r="183" spans="1:12" x14ac:dyDescent="0.3">
      <c r="A183" s="24" t="s">
        <v>631</v>
      </c>
      <c r="B183" s="22" t="s">
        <v>341</v>
      </c>
      <c r="C183" s="23"/>
      <c r="D183" s="23"/>
      <c r="E183" s="23"/>
      <c r="F183" s="23"/>
      <c r="G183" s="25" t="s">
        <v>586</v>
      </c>
      <c r="H183" s="54">
        <v>561672.98</v>
      </c>
      <c r="I183" s="54">
        <v>56426.48</v>
      </c>
      <c r="J183" s="54">
        <v>0</v>
      </c>
      <c r="K183" s="54">
        <v>618099.46</v>
      </c>
      <c r="L183" s="64"/>
    </row>
    <row r="184" spans="1:12" x14ac:dyDescent="0.3">
      <c r="A184" s="24" t="s">
        <v>632</v>
      </c>
      <c r="B184" s="22" t="s">
        <v>341</v>
      </c>
      <c r="C184" s="23"/>
      <c r="D184" s="23"/>
      <c r="E184" s="23"/>
      <c r="F184" s="23"/>
      <c r="G184" s="25" t="s">
        <v>588</v>
      </c>
      <c r="H184" s="54">
        <v>54369.73</v>
      </c>
      <c r="I184" s="54">
        <v>7196.53</v>
      </c>
      <c r="J184" s="54">
        <v>0</v>
      </c>
      <c r="K184" s="54">
        <v>61566.26</v>
      </c>
      <c r="L184" s="64"/>
    </row>
    <row r="185" spans="1:12" x14ac:dyDescent="0.3">
      <c r="A185" s="24" t="s">
        <v>633</v>
      </c>
      <c r="B185" s="22" t="s">
        <v>341</v>
      </c>
      <c r="C185" s="23"/>
      <c r="D185" s="23"/>
      <c r="E185" s="23"/>
      <c r="F185" s="23"/>
      <c r="G185" s="25" t="s">
        <v>616</v>
      </c>
      <c r="H185" s="54">
        <v>788987.42</v>
      </c>
      <c r="I185" s="54">
        <v>150641.09</v>
      </c>
      <c r="J185" s="54">
        <v>40273.97</v>
      </c>
      <c r="K185" s="54">
        <v>899354.54</v>
      </c>
      <c r="L185" s="64"/>
    </row>
    <row r="186" spans="1:12" x14ac:dyDescent="0.3">
      <c r="A186" s="24" t="s">
        <v>634</v>
      </c>
      <c r="B186" s="22" t="s">
        <v>341</v>
      </c>
      <c r="C186" s="23"/>
      <c r="D186" s="23"/>
      <c r="E186" s="23"/>
      <c r="F186" s="23"/>
      <c r="G186" s="25" t="s">
        <v>590</v>
      </c>
      <c r="H186" s="54">
        <v>16864.5</v>
      </c>
      <c r="I186" s="54">
        <v>2384.0500000000002</v>
      </c>
      <c r="J186" s="54">
        <v>0.54</v>
      </c>
      <c r="K186" s="54">
        <v>19248.009999999998</v>
      </c>
      <c r="L186" s="64"/>
    </row>
    <row r="187" spans="1:12" x14ac:dyDescent="0.3">
      <c r="A187" s="24" t="s">
        <v>635</v>
      </c>
      <c r="B187" s="22" t="s">
        <v>341</v>
      </c>
      <c r="C187" s="23"/>
      <c r="D187" s="23"/>
      <c r="E187" s="23"/>
      <c r="F187" s="23"/>
      <c r="G187" s="25" t="s">
        <v>592</v>
      </c>
      <c r="H187" s="54">
        <v>844254.71999999997</v>
      </c>
      <c r="I187" s="54">
        <v>144532</v>
      </c>
      <c r="J187" s="54">
        <v>279</v>
      </c>
      <c r="K187" s="54">
        <v>988507.72</v>
      </c>
      <c r="L187" s="64"/>
    </row>
    <row r="188" spans="1:12" x14ac:dyDescent="0.3">
      <c r="A188" s="24" t="s">
        <v>636</v>
      </c>
      <c r="B188" s="22" t="s">
        <v>341</v>
      </c>
      <c r="C188" s="23"/>
      <c r="D188" s="23"/>
      <c r="E188" s="23"/>
      <c r="F188" s="23"/>
      <c r="G188" s="25" t="s">
        <v>620</v>
      </c>
      <c r="H188" s="54">
        <v>51462.87</v>
      </c>
      <c r="I188" s="54">
        <v>4231.84</v>
      </c>
      <c r="J188" s="54">
        <v>0</v>
      </c>
      <c r="K188" s="54">
        <v>55694.71</v>
      </c>
      <c r="L188" s="64"/>
    </row>
    <row r="189" spans="1:12" x14ac:dyDescent="0.3">
      <c r="A189" s="24" t="s">
        <v>637</v>
      </c>
      <c r="B189" s="22" t="s">
        <v>341</v>
      </c>
      <c r="C189" s="23"/>
      <c r="D189" s="23"/>
      <c r="E189" s="23"/>
      <c r="F189" s="23"/>
      <c r="G189" s="25" t="s">
        <v>594</v>
      </c>
      <c r="H189" s="54">
        <v>5694</v>
      </c>
      <c r="I189" s="54">
        <v>822</v>
      </c>
      <c r="J189" s="54">
        <v>0</v>
      </c>
      <c r="K189" s="54">
        <v>6516</v>
      </c>
      <c r="L189" s="64"/>
    </row>
    <row r="190" spans="1:12" x14ac:dyDescent="0.3">
      <c r="A190" s="26" t="s">
        <v>341</v>
      </c>
      <c r="B190" s="22" t="s">
        <v>341</v>
      </c>
      <c r="C190" s="23"/>
      <c r="D190" s="23"/>
      <c r="E190" s="23"/>
      <c r="F190" s="23"/>
      <c r="G190" s="27" t="s">
        <v>341</v>
      </c>
      <c r="H190" s="53"/>
      <c r="I190" s="53"/>
      <c r="J190" s="53"/>
      <c r="K190" s="53"/>
      <c r="L190" s="65"/>
    </row>
    <row r="191" spans="1:12" x14ac:dyDescent="0.3">
      <c r="A191" s="18" t="s">
        <v>638</v>
      </c>
      <c r="B191" s="22" t="s">
        <v>341</v>
      </c>
      <c r="C191" s="23"/>
      <c r="D191" s="23"/>
      <c r="E191" s="19" t="s">
        <v>639</v>
      </c>
      <c r="F191" s="20"/>
      <c r="G191" s="20"/>
      <c r="H191" s="52">
        <v>164538.10999999999</v>
      </c>
      <c r="I191" s="52">
        <v>19612.37</v>
      </c>
      <c r="J191" s="52">
        <v>11130.13</v>
      </c>
      <c r="K191" s="52">
        <v>173020.35</v>
      </c>
      <c r="L191" s="116">
        <f>I191-J191</f>
        <v>8482.24</v>
      </c>
    </row>
    <row r="192" spans="1:12" x14ac:dyDescent="0.3">
      <c r="A192" s="18" t="s">
        <v>640</v>
      </c>
      <c r="B192" s="22" t="s">
        <v>341</v>
      </c>
      <c r="C192" s="23"/>
      <c r="D192" s="23"/>
      <c r="E192" s="23"/>
      <c r="F192" s="19" t="s">
        <v>596</v>
      </c>
      <c r="G192" s="20"/>
      <c r="H192" s="52">
        <v>164538.10999999999</v>
      </c>
      <c r="I192" s="52">
        <v>19612.37</v>
      </c>
      <c r="J192" s="52">
        <v>11130.13</v>
      </c>
      <c r="K192" s="52">
        <v>173020.35</v>
      </c>
      <c r="L192" s="110"/>
    </row>
    <row r="193" spans="1:12" x14ac:dyDescent="0.3">
      <c r="A193" s="24" t="s">
        <v>641</v>
      </c>
      <c r="B193" s="22" t="s">
        <v>341</v>
      </c>
      <c r="C193" s="23"/>
      <c r="D193" s="23"/>
      <c r="E193" s="23"/>
      <c r="F193" s="23"/>
      <c r="G193" s="25" t="s">
        <v>578</v>
      </c>
      <c r="H193" s="54">
        <v>67589.279999999999</v>
      </c>
      <c r="I193" s="54">
        <v>2000.08</v>
      </c>
      <c r="J193" s="54">
        <v>0</v>
      </c>
      <c r="K193" s="54">
        <v>69589.36</v>
      </c>
      <c r="L193" s="64"/>
    </row>
    <row r="194" spans="1:12" x14ac:dyDescent="0.3">
      <c r="A194" s="24" t="s">
        <v>642</v>
      </c>
      <c r="B194" s="22" t="s">
        <v>341</v>
      </c>
      <c r="C194" s="23"/>
      <c r="D194" s="23"/>
      <c r="E194" s="23"/>
      <c r="F194" s="23"/>
      <c r="G194" s="25" t="s">
        <v>580</v>
      </c>
      <c r="H194" s="54">
        <v>5027.26</v>
      </c>
      <c r="I194" s="54">
        <v>8278.4699999999993</v>
      </c>
      <c r="J194" s="54">
        <v>7275.2</v>
      </c>
      <c r="K194" s="54">
        <v>6030.53</v>
      </c>
      <c r="L194" s="64"/>
    </row>
    <row r="195" spans="1:12" x14ac:dyDescent="0.3">
      <c r="A195" s="24" t="s">
        <v>643</v>
      </c>
      <c r="B195" s="22" t="s">
        <v>341</v>
      </c>
      <c r="C195" s="23"/>
      <c r="D195" s="23"/>
      <c r="E195" s="23"/>
      <c r="F195" s="23"/>
      <c r="G195" s="25" t="s">
        <v>582</v>
      </c>
      <c r="H195" s="54">
        <v>7267.72</v>
      </c>
      <c r="I195" s="54">
        <v>4139.05</v>
      </c>
      <c r="J195" s="54">
        <v>3386.48</v>
      </c>
      <c r="K195" s="54">
        <v>8020.29</v>
      </c>
      <c r="L195" s="64"/>
    </row>
    <row r="196" spans="1:12" x14ac:dyDescent="0.3">
      <c r="A196" s="24" t="s">
        <v>644</v>
      </c>
      <c r="B196" s="22" t="s">
        <v>341</v>
      </c>
      <c r="C196" s="23"/>
      <c r="D196" s="23"/>
      <c r="E196" s="23"/>
      <c r="F196" s="23"/>
      <c r="G196" s="25" t="s">
        <v>611</v>
      </c>
      <c r="H196" s="54">
        <v>11059.43</v>
      </c>
      <c r="I196" s="54">
        <v>0</v>
      </c>
      <c r="J196" s="54">
        <v>0</v>
      </c>
      <c r="K196" s="54">
        <v>11059.43</v>
      </c>
      <c r="L196" s="64"/>
    </row>
    <row r="197" spans="1:12" x14ac:dyDescent="0.3">
      <c r="A197" s="24" t="s">
        <v>646</v>
      </c>
      <c r="B197" s="22" t="s">
        <v>341</v>
      </c>
      <c r="C197" s="23"/>
      <c r="D197" s="23"/>
      <c r="E197" s="23"/>
      <c r="F197" s="23"/>
      <c r="G197" s="25" t="s">
        <v>584</v>
      </c>
      <c r="H197" s="54">
        <v>18444.240000000002</v>
      </c>
      <c r="I197" s="54">
        <v>622.11</v>
      </c>
      <c r="J197" s="54">
        <v>0</v>
      </c>
      <c r="K197" s="54">
        <v>19066.349999999999</v>
      </c>
      <c r="L197" s="64"/>
    </row>
    <row r="198" spans="1:12" x14ac:dyDescent="0.3">
      <c r="A198" s="24" t="s">
        <v>647</v>
      </c>
      <c r="B198" s="22" t="s">
        <v>341</v>
      </c>
      <c r="C198" s="23"/>
      <c r="D198" s="23"/>
      <c r="E198" s="23"/>
      <c r="F198" s="23"/>
      <c r="G198" s="25" t="s">
        <v>586</v>
      </c>
      <c r="H198" s="54">
        <v>11344.33</v>
      </c>
      <c r="I198" s="54">
        <v>160</v>
      </c>
      <c r="J198" s="54">
        <v>0</v>
      </c>
      <c r="K198" s="54">
        <v>11504.33</v>
      </c>
      <c r="L198" s="64"/>
    </row>
    <row r="199" spans="1:12" x14ac:dyDescent="0.3">
      <c r="A199" s="24" t="s">
        <v>648</v>
      </c>
      <c r="B199" s="22" t="s">
        <v>341</v>
      </c>
      <c r="C199" s="23"/>
      <c r="D199" s="23"/>
      <c r="E199" s="23"/>
      <c r="F199" s="23"/>
      <c r="G199" s="25" t="s">
        <v>588</v>
      </c>
      <c r="H199" s="54">
        <v>674.81</v>
      </c>
      <c r="I199" s="54">
        <v>20</v>
      </c>
      <c r="J199" s="54">
        <v>0</v>
      </c>
      <c r="K199" s="54">
        <v>694.81</v>
      </c>
      <c r="L199" s="64"/>
    </row>
    <row r="200" spans="1:12" x14ac:dyDescent="0.3">
      <c r="A200" s="24" t="s">
        <v>649</v>
      </c>
      <c r="B200" s="22" t="s">
        <v>341</v>
      </c>
      <c r="C200" s="23"/>
      <c r="D200" s="23"/>
      <c r="E200" s="23"/>
      <c r="F200" s="23"/>
      <c r="G200" s="25" t="s">
        <v>616</v>
      </c>
      <c r="H200" s="54">
        <v>13434.85</v>
      </c>
      <c r="I200" s="54">
        <v>2124.36</v>
      </c>
      <c r="J200" s="54">
        <v>468.45</v>
      </c>
      <c r="K200" s="54">
        <v>15090.76</v>
      </c>
      <c r="L200" s="64"/>
    </row>
    <row r="201" spans="1:12" x14ac:dyDescent="0.3">
      <c r="A201" s="24" t="s">
        <v>650</v>
      </c>
      <c r="B201" s="22" t="s">
        <v>341</v>
      </c>
      <c r="C201" s="23"/>
      <c r="D201" s="23"/>
      <c r="E201" s="23"/>
      <c r="F201" s="23"/>
      <c r="G201" s="25" t="s">
        <v>590</v>
      </c>
      <c r="H201" s="54">
        <v>825.14</v>
      </c>
      <c r="I201" s="54">
        <v>68.3</v>
      </c>
      <c r="J201" s="54">
        <v>0</v>
      </c>
      <c r="K201" s="54">
        <v>893.44</v>
      </c>
      <c r="L201" s="64"/>
    </row>
    <row r="202" spans="1:12" x14ac:dyDescent="0.3">
      <c r="A202" s="24" t="s">
        <v>651</v>
      </c>
      <c r="B202" s="22" t="s">
        <v>341</v>
      </c>
      <c r="C202" s="23"/>
      <c r="D202" s="23"/>
      <c r="E202" s="23"/>
      <c r="F202" s="23"/>
      <c r="G202" s="25" t="s">
        <v>592</v>
      </c>
      <c r="H202" s="54">
        <v>23374.28</v>
      </c>
      <c r="I202" s="54">
        <v>2200</v>
      </c>
      <c r="J202" s="54">
        <v>0</v>
      </c>
      <c r="K202" s="54">
        <v>25574.28</v>
      </c>
      <c r="L202" s="64"/>
    </row>
    <row r="203" spans="1:12" x14ac:dyDescent="0.3">
      <c r="A203" s="24" t="s">
        <v>652</v>
      </c>
      <c r="B203" s="22" t="s">
        <v>341</v>
      </c>
      <c r="C203" s="23"/>
      <c r="D203" s="23"/>
      <c r="E203" s="23"/>
      <c r="F203" s="23"/>
      <c r="G203" s="25" t="s">
        <v>620</v>
      </c>
      <c r="H203" s="54">
        <v>5496.77</v>
      </c>
      <c r="I203" s="54">
        <v>0</v>
      </c>
      <c r="J203" s="54">
        <v>0</v>
      </c>
      <c r="K203" s="54">
        <v>5496.77</v>
      </c>
      <c r="L203" s="64"/>
    </row>
    <row r="204" spans="1:12" x14ac:dyDescent="0.3">
      <c r="A204" s="26" t="s">
        <v>341</v>
      </c>
      <c r="B204" s="22" t="s">
        <v>341</v>
      </c>
      <c r="C204" s="23"/>
      <c r="D204" s="23"/>
      <c r="E204" s="23"/>
      <c r="F204" s="23"/>
      <c r="G204" s="27" t="s">
        <v>341</v>
      </c>
      <c r="H204" s="53"/>
      <c r="I204" s="53"/>
      <c r="J204" s="53"/>
      <c r="K204" s="53"/>
      <c r="L204" s="65"/>
    </row>
    <row r="205" spans="1:12" x14ac:dyDescent="0.3">
      <c r="A205" s="18" t="s">
        <v>653</v>
      </c>
      <c r="B205" s="22" t="s">
        <v>341</v>
      </c>
      <c r="C205" s="23"/>
      <c r="D205" s="19" t="s">
        <v>654</v>
      </c>
      <c r="E205" s="20"/>
      <c r="F205" s="20"/>
      <c r="G205" s="20"/>
      <c r="H205" s="52">
        <v>1869048.42</v>
      </c>
      <c r="I205" s="52">
        <v>313364.58</v>
      </c>
      <c r="J205" s="52">
        <v>0.03</v>
      </c>
      <c r="K205" s="52">
        <v>2182412.9700000002</v>
      </c>
      <c r="L205" s="116">
        <f>I205-J205</f>
        <v>313364.55</v>
      </c>
    </row>
    <row r="206" spans="1:12" x14ac:dyDescent="0.3">
      <c r="A206" s="18" t="s">
        <v>655</v>
      </c>
      <c r="B206" s="22" t="s">
        <v>341</v>
      </c>
      <c r="C206" s="23"/>
      <c r="D206" s="23"/>
      <c r="E206" s="19" t="s">
        <v>654</v>
      </c>
      <c r="F206" s="20"/>
      <c r="G206" s="20"/>
      <c r="H206" s="52">
        <v>1869048.42</v>
      </c>
      <c r="I206" s="52">
        <v>313364.58</v>
      </c>
      <c r="J206" s="52">
        <v>0.03</v>
      </c>
      <c r="K206" s="52">
        <v>2182412.9700000002</v>
      </c>
      <c r="L206" s="110"/>
    </row>
    <row r="207" spans="1:12" x14ac:dyDescent="0.3">
      <c r="A207" s="18" t="s">
        <v>656</v>
      </c>
      <c r="B207" s="22" t="s">
        <v>341</v>
      </c>
      <c r="C207" s="23"/>
      <c r="D207" s="23"/>
      <c r="E207" s="23"/>
      <c r="F207" s="19" t="s">
        <v>654</v>
      </c>
      <c r="G207" s="20"/>
      <c r="H207" s="52">
        <v>1869048.42</v>
      </c>
      <c r="I207" s="52">
        <v>313364.58</v>
      </c>
      <c r="J207" s="52">
        <v>0.03</v>
      </c>
      <c r="K207" s="52">
        <v>2182412.9700000002</v>
      </c>
      <c r="L207" s="110"/>
    </row>
    <row r="208" spans="1:12" x14ac:dyDescent="0.3">
      <c r="A208" s="24" t="s">
        <v>657</v>
      </c>
      <c r="B208" s="22" t="s">
        <v>341</v>
      </c>
      <c r="C208" s="23"/>
      <c r="D208" s="23"/>
      <c r="E208" s="23"/>
      <c r="F208" s="23"/>
      <c r="G208" s="25" t="s">
        <v>658</v>
      </c>
      <c r="H208" s="54">
        <v>49133.21</v>
      </c>
      <c r="I208" s="54">
        <v>7019.03</v>
      </c>
      <c r="J208" s="54">
        <v>0</v>
      </c>
      <c r="K208" s="54">
        <v>56152.24</v>
      </c>
      <c r="L208" s="116">
        <f t="shared" ref="L208:L216" si="0">I208-J208</f>
        <v>7019.03</v>
      </c>
    </row>
    <row r="209" spans="1:12" x14ac:dyDescent="0.3">
      <c r="A209" s="24" t="s">
        <v>659</v>
      </c>
      <c r="B209" s="22" t="s">
        <v>341</v>
      </c>
      <c r="C209" s="23"/>
      <c r="D209" s="23"/>
      <c r="E209" s="23"/>
      <c r="F209" s="23"/>
      <c r="G209" s="25" t="s">
        <v>660</v>
      </c>
      <c r="H209" s="54">
        <v>26460</v>
      </c>
      <c r="I209" s="54">
        <v>3675</v>
      </c>
      <c r="J209" s="54">
        <v>0</v>
      </c>
      <c r="K209" s="54">
        <v>30135</v>
      </c>
      <c r="L209" s="116">
        <f t="shared" si="0"/>
        <v>3675</v>
      </c>
    </row>
    <row r="210" spans="1:12" x14ac:dyDescent="0.3">
      <c r="A210" s="24" t="s">
        <v>661</v>
      </c>
      <c r="B210" s="22" t="s">
        <v>341</v>
      </c>
      <c r="C210" s="23"/>
      <c r="D210" s="23"/>
      <c r="E210" s="23"/>
      <c r="F210" s="23"/>
      <c r="G210" s="25" t="s">
        <v>662</v>
      </c>
      <c r="H210" s="54">
        <v>13975.24</v>
      </c>
      <c r="I210" s="54">
        <v>0</v>
      </c>
      <c r="J210" s="54">
        <v>0</v>
      </c>
      <c r="K210" s="54">
        <v>13975.24</v>
      </c>
      <c r="L210" s="116">
        <f t="shared" si="0"/>
        <v>0</v>
      </c>
    </row>
    <row r="211" spans="1:12" x14ac:dyDescent="0.3">
      <c r="A211" s="24" t="s">
        <v>663</v>
      </c>
      <c r="B211" s="22" t="s">
        <v>341</v>
      </c>
      <c r="C211" s="23"/>
      <c r="D211" s="23"/>
      <c r="E211" s="23"/>
      <c r="F211" s="23"/>
      <c r="G211" s="25" t="s">
        <v>664</v>
      </c>
      <c r="H211" s="54">
        <v>19274.36</v>
      </c>
      <c r="I211" s="54">
        <v>0</v>
      </c>
      <c r="J211" s="54">
        <v>0</v>
      </c>
      <c r="K211" s="54">
        <v>19274.36</v>
      </c>
      <c r="L211" s="116">
        <f t="shared" si="0"/>
        <v>0</v>
      </c>
    </row>
    <row r="212" spans="1:12" x14ac:dyDescent="0.3">
      <c r="A212" s="24" t="s">
        <v>665</v>
      </c>
      <c r="B212" s="22" t="s">
        <v>341</v>
      </c>
      <c r="C212" s="23"/>
      <c r="D212" s="23"/>
      <c r="E212" s="23"/>
      <c r="F212" s="23"/>
      <c r="G212" s="25" t="s">
        <v>666</v>
      </c>
      <c r="H212" s="54">
        <v>560115.53</v>
      </c>
      <c r="I212" s="54">
        <v>120714.57</v>
      </c>
      <c r="J212" s="54">
        <v>0</v>
      </c>
      <c r="K212" s="54">
        <v>680830.1</v>
      </c>
      <c r="L212" s="116">
        <f t="shared" si="0"/>
        <v>120714.57</v>
      </c>
    </row>
    <row r="213" spans="1:12" x14ac:dyDescent="0.3">
      <c r="A213" s="24" t="s">
        <v>667</v>
      </c>
      <c r="B213" s="22" t="s">
        <v>341</v>
      </c>
      <c r="C213" s="23"/>
      <c r="D213" s="23"/>
      <c r="E213" s="23"/>
      <c r="F213" s="23"/>
      <c r="G213" s="25" t="s">
        <v>668</v>
      </c>
      <c r="H213" s="54">
        <v>33754.42</v>
      </c>
      <c r="I213" s="54">
        <v>675</v>
      </c>
      <c r="J213" s="54">
        <v>0</v>
      </c>
      <c r="K213" s="54">
        <v>34429.42</v>
      </c>
      <c r="L213" s="116">
        <f t="shared" si="0"/>
        <v>675</v>
      </c>
    </row>
    <row r="214" spans="1:12" x14ac:dyDescent="0.3">
      <c r="A214" s="24" t="s">
        <v>669</v>
      </c>
      <c r="B214" s="22" t="s">
        <v>341</v>
      </c>
      <c r="C214" s="23"/>
      <c r="D214" s="23"/>
      <c r="E214" s="23"/>
      <c r="F214" s="23"/>
      <c r="G214" s="25" t="s">
        <v>670</v>
      </c>
      <c r="H214" s="54">
        <v>1050410.96</v>
      </c>
      <c r="I214" s="54">
        <v>164512.81</v>
      </c>
      <c r="J214" s="54">
        <v>0</v>
      </c>
      <c r="K214" s="54">
        <v>1214923.77</v>
      </c>
      <c r="L214" s="116">
        <f t="shared" si="0"/>
        <v>164512.81</v>
      </c>
    </row>
    <row r="215" spans="1:12" x14ac:dyDescent="0.3">
      <c r="A215" s="24" t="s">
        <v>671</v>
      </c>
      <c r="B215" s="22" t="s">
        <v>341</v>
      </c>
      <c r="C215" s="23"/>
      <c r="D215" s="23"/>
      <c r="E215" s="23"/>
      <c r="F215" s="23"/>
      <c r="G215" s="25" t="s">
        <v>672</v>
      </c>
      <c r="H215" s="54">
        <v>24111.25</v>
      </c>
      <c r="I215" s="54">
        <v>3438.75</v>
      </c>
      <c r="J215" s="54">
        <v>0</v>
      </c>
      <c r="K215" s="54">
        <v>27550</v>
      </c>
      <c r="L215" s="116">
        <f t="shared" si="0"/>
        <v>3438.75</v>
      </c>
    </row>
    <row r="216" spans="1:12" x14ac:dyDescent="0.3">
      <c r="A216" s="24" t="s">
        <v>673</v>
      </c>
      <c r="B216" s="22" t="s">
        <v>341</v>
      </c>
      <c r="C216" s="23"/>
      <c r="D216" s="23"/>
      <c r="E216" s="23"/>
      <c r="F216" s="23"/>
      <c r="G216" s="25" t="s">
        <v>674</v>
      </c>
      <c r="H216" s="54">
        <v>91813.45</v>
      </c>
      <c r="I216" s="54">
        <v>13329.42</v>
      </c>
      <c r="J216" s="54">
        <v>0.03</v>
      </c>
      <c r="K216" s="54">
        <v>105142.84</v>
      </c>
      <c r="L216" s="116">
        <f t="shared" si="0"/>
        <v>13329.39</v>
      </c>
    </row>
    <row r="217" spans="1:12" x14ac:dyDescent="0.3">
      <c r="A217" s="26" t="s">
        <v>341</v>
      </c>
      <c r="B217" s="22" t="s">
        <v>341</v>
      </c>
      <c r="C217" s="23"/>
      <c r="D217" s="23"/>
      <c r="E217" s="23"/>
      <c r="F217" s="23"/>
      <c r="G217" s="27" t="s">
        <v>341</v>
      </c>
      <c r="H217" s="53"/>
      <c r="I217" s="53"/>
      <c r="J217" s="53"/>
      <c r="K217" s="53"/>
      <c r="L217" s="65"/>
    </row>
    <row r="218" spans="1:12" x14ac:dyDescent="0.3">
      <c r="A218" s="18" t="s">
        <v>675</v>
      </c>
      <c r="B218" s="21" t="s">
        <v>341</v>
      </c>
      <c r="C218" s="19" t="s">
        <v>676</v>
      </c>
      <c r="D218" s="20"/>
      <c r="E218" s="20"/>
      <c r="F218" s="20"/>
      <c r="G218" s="20"/>
      <c r="H218" s="52">
        <v>673813.95</v>
      </c>
      <c r="I218" s="52">
        <v>138068.32999999999</v>
      </c>
      <c r="J218" s="52">
        <v>0</v>
      </c>
      <c r="K218" s="52">
        <v>811882.28</v>
      </c>
      <c r="L218" s="116">
        <f>I218-J218</f>
        <v>138068.32999999999</v>
      </c>
    </row>
    <row r="219" spans="1:12" x14ac:dyDescent="0.3">
      <c r="A219" s="18" t="s">
        <v>677</v>
      </c>
      <c r="B219" s="22" t="s">
        <v>341</v>
      </c>
      <c r="C219" s="23"/>
      <c r="D219" s="19" t="s">
        <v>676</v>
      </c>
      <c r="E219" s="20"/>
      <c r="F219" s="20"/>
      <c r="G219" s="20"/>
      <c r="H219" s="52">
        <v>673813.95</v>
      </c>
      <c r="I219" s="52">
        <v>138068.32999999999</v>
      </c>
      <c r="J219" s="52">
        <v>0</v>
      </c>
      <c r="K219" s="52">
        <v>811882.28</v>
      </c>
      <c r="L219" s="110"/>
    </row>
    <row r="220" spans="1:12" x14ac:dyDescent="0.3">
      <c r="A220" s="18" t="s">
        <v>678</v>
      </c>
      <c r="B220" s="22" t="s">
        <v>341</v>
      </c>
      <c r="C220" s="23"/>
      <c r="D220" s="23"/>
      <c r="E220" s="19" t="s">
        <v>676</v>
      </c>
      <c r="F220" s="20"/>
      <c r="G220" s="20"/>
      <c r="H220" s="52">
        <v>673813.95</v>
      </c>
      <c r="I220" s="52">
        <v>138068.32999999999</v>
      </c>
      <c r="J220" s="52">
        <v>0</v>
      </c>
      <c r="K220" s="52">
        <v>811882.28</v>
      </c>
      <c r="L220" s="110"/>
    </row>
    <row r="221" spans="1:12" x14ac:dyDescent="0.3">
      <c r="A221" s="18" t="s">
        <v>679</v>
      </c>
      <c r="B221" s="22" t="s">
        <v>341</v>
      </c>
      <c r="C221" s="23"/>
      <c r="D221" s="23"/>
      <c r="E221" s="23"/>
      <c r="F221" s="19" t="s">
        <v>680</v>
      </c>
      <c r="G221" s="20"/>
      <c r="H221" s="52">
        <v>92896.99</v>
      </c>
      <c r="I221" s="52">
        <v>2971.23</v>
      </c>
      <c r="J221" s="52">
        <v>0</v>
      </c>
      <c r="K221" s="52">
        <v>95868.22</v>
      </c>
      <c r="L221" s="116">
        <f>I221-J221</f>
        <v>2971.23</v>
      </c>
    </row>
    <row r="222" spans="1:12" x14ac:dyDescent="0.3">
      <c r="A222" s="24" t="s">
        <v>681</v>
      </c>
      <c r="B222" s="22" t="s">
        <v>341</v>
      </c>
      <c r="C222" s="23"/>
      <c r="D222" s="23"/>
      <c r="E222" s="23"/>
      <c r="F222" s="23"/>
      <c r="G222" s="25" t="s">
        <v>682</v>
      </c>
      <c r="H222" s="54">
        <v>92896.99</v>
      </c>
      <c r="I222" s="54">
        <v>2971.23</v>
      </c>
      <c r="J222" s="54">
        <v>0</v>
      </c>
      <c r="K222" s="54">
        <v>95868.22</v>
      </c>
      <c r="L222" s="64"/>
    </row>
    <row r="223" spans="1:12" x14ac:dyDescent="0.3">
      <c r="A223" s="26" t="s">
        <v>341</v>
      </c>
      <c r="B223" s="22" t="s">
        <v>341</v>
      </c>
      <c r="C223" s="23"/>
      <c r="D223" s="23"/>
      <c r="E223" s="23"/>
      <c r="F223" s="23"/>
      <c r="G223" s="27" t="s">
        <v>341</v>
      </c>
      <c r="H223" s="53"/>
      <c r="I223" s="53"/>
      <c r="J223" s="53"/>
      <c r="K223" s="53"/>
      <c r="L223" s="65"/>
    </row>
    <row r="224" spans="1:12" x14ac:dyDescent="0.3">
      <c r="A224" s="18" t="s">
        <v>683</v>
      </c>
      <c r="B224" s="22" t="s">
        <v>341</v>
      </c>
      <c r="C224" s="23"/>
      <c r="D224" s="23"/>
      <c r="E224" s="23"/>
      <c r="F224" s="19" t="s">
        <v>684</v>
      </c>
      <c r="G224" s="20"/>
      <c r="H224" s="52">
        <v>367363.93</v>
      </c>
      <c r="I224" s="52">
        <v>48058.62</v>
      </c>
      <c r="J224" s="52">
        <v>0</v>
      </c>
      <c r="K224" s="52">
        <v>415422.55</v>
      </c>
      <c r="L224" s="116">
        <f>I224-J224</f>
        <v>48058.62</v>
      </c>
    </row>
    <row r="225" spans="1:12" x14ac:dyDescent="0.3">
      <c r="A225" s="24" t="s">
        <v>685</v>
      </c>
      <c r="B225" s="22" t="s">
        <v>341</v>
      </c>
      <c r="C225" s="23"/>
      <c r="D225" s="23"/>
      <c r="E225" s="23"/>
      <c r="F225" s="23"/>
      <c r="G225" s="25" t="s">
        <v>686</v>
      </c>
      <c r="H225" s="54">
        <v>147348.29</v>
      </c>
      <c r="I225" s="54">
        <v>13344.3</v>
      </c>
      <c r="J225" s="54">
        <v>0</v>
      </c>
      <c r="K225" s="54">
        <v>160692.59</v>
      </c>
      <c r="L225" s="116">
        <f>I225-J225</f>
        <v>13344.3</v>
      </c>
    </row>
    <row r="226" spans="1:12" x14ac:dyDescent="0.3">
      <c r="A226" s="24" t="s">
        <v>687</v>
      </c>
      <c r="B226" s="22" t="s">
        <v>341</v>
      </c>
      <c r="C226" s="23"/>
      <c r="D226" s="23"/>
      <c r="E226" s="23"/>
      <c r="F226" s="23"/>
      <c r="G226" s="25" t="s">
        <v>688</v>
      </c>
      <c r="H226" s="54">
        <v>131440.49</v>
      </c>
      <c r="I226" s="54">
        <v>25920.07</v>
      </c>
      <c r="J226" s="54">
        <v>0</v>
      </c>
      <c r="K226" s="54">
        <v>157360.56</v>
      </c>
      <c r="L226" s="116">
        <f>I226-J226</f>
        <v>25920.07</v>
      </c>
    </row>
    <row r="227" spans="1:12" x14ac:dyDescent="0.3">
      <c r="A227" s="24" t="s">
        <v>689</v>
      </c>
      <c r="B227" s="22" t="s">
        <v>341</v>
      </c>
      <c r="C227" s="23"/>
      <c r="D227" s="23"/>
      <c r="E227" s="23"/>
      <c r="F227" s="23"/>
      <c r="G227" s="25" t="s">
        <v>690</v>
      </c>
      <c r="H227" s="54">
        <v>43566.73</v>
      </c>
      <c r="I227" s="54">
        <v>2377.13</v>
      </c>
      <c r="J227" s="54">
        <v>0</v>
      </c>
      <c r="K227" s="54">
        <v>45943.86</v>
      </c>
      <c r="L227" s="116">
        <f>I227-J227</f>
        <v>2377.13</v>
      </c>
    </row>
    <row r="228" spans="1:12" x14ac:dyDescent="0.3">
      <c r="A228" s="24" t="s">
        <v>691</v>
      </c>
      <c r="B228" s="22" t="s">
        <v>341</v>
      </c>
      <c r="C228" s="23"/>
      <c r="D228" s="23"/>
      <c r="E228" s="23"/>
      <c r="F228" s="23"/>
      <c r="G228" s="25" t="s">
        <v>692</v>
      </c>
      <c r="H228" s="54">
        <v>45008.42</v>
      </c>
      <c r="I228" s="54">
        <v>6417.12</v>
      </c>
      <c r="J228" s="54">
        <v>0</v>
      </c>
      <c r="K228" s="54">
        <v>51425.54</v>
      </c>
      <c r="L228" s="116">
        <f>I228-J228</f>
        <v>6417.12</v>
      </c>
    </row>
    <row r="229" spans="1:12" x14ac:dyDescent="0.3">
      <c r="A229" s="26" t="s">
        <v>341</v>
      </c>
      <c r="B229" s="22" t="s">
        <v>341</v>
      </c>
      <c r="C229" s="23"/>
      <c r="D229" s="23"/>
      <c r="E229" s="23"/>
      <c r="F229" s="23"/>
      <c r="G229" s="27" t="s">
        <v>341</v>
      </c>
      <c r="H229" s="53"/>
      <c r="I229" s="53"/>
      <c r="J229" s="53"/>
      <c r="K229" s="53"/>
      <c r="L229" s="65"/>
    </row>
    <row r="230" spans="1:12" x14ac:dyDescent="0.3">
      <c r="A230" s="18" t="s">
        <v>693</v>
      </c>
      <c r="B230" s="22" t="s">
        <v>341</v>
      </c>
      <c r="C230" s="23"/>
      <c r="D230" s="23"/>
      <c r="E230" s="23"/>
      <c r="F230" s="19" t="s">
        <v>694</v>
      </c>
      <c r="G230" s="20"/>
      <c r="H230" s="52">
        <v>9981.2000000000007</v>
      </c>
      <c r="I230" s="52">
        <v>0</v>
      </c>
      <c r="J230" s="52">
        <v>0</v>
      </c>
      <c r="K230" s="52">
        <v>9981.2000000000007</v>
      </c>
      <c r="L230" s="116">
        <f>I230-J230</f>
        <v>0</v>
      </c>
    </row>
    <row r="231" spans="1:12" x14ac:dyDescent="0.3">
      <c r="A231" s="24" t="s">
        <v>695</v>
      </c>
      <c r="B231" s="22" t="s">
        <v>341</v>
      </c>
      <c r="C231" s="23"/>
      <c r="D231" s="23"/>
      <c r="E231" s="23"/>
      <c r="F231" s="23"/>
      <c r="G231" s="25" t="s">
        <v>696</v>
      </c>
      <c r="H231" s="54">
        <v>1266.2</v>
      </c>
      <c r="I231" s="54">
        <v>0</v>
      </c>
      <c r="J231" s="54">
        <v>0</v>
      </c>
      <c r="K231" s="54">
        <v>1266.2</v>
      </c>
      <c r="L231" s="64"/>
    </row>
    <row r="232" spans="1:12" x14ac:dyDescent="0.3">
      <c r="A232" s="24" t="s">
        <v>697</v>
      </c>
      <c r="B232" s="22" t="s">
        <v>341</v>
      </c>
      <c r="C232" s="23"/>
      <c r="D232" s="23"/>
      <c r="E232" s="23"/>
      <c r="F232" s="23"/>
      <c r="G232" s="25" t="s">
        <v>698</v>
      </c>
      <c r="H232" s="54">
        <v>8715</v>
      </c>
      <c r="I232" s="54">
        <v>0</v>
      </c>
      <c r="J232" s="54">
        <v>0</v>
      </c>
      <c r="K232" s="54">
        <v>8715</v>
      </c>
      <c r="L232" s="64"/>
    </row>
    <row r="233" spans="1:12" x14ac:dyDescent="0.3">
      <c r="A233" s="26" t="s">
        <v>341</v>
      </c>
      <c r="B233" s="22" t="s">
        <v>341</v>
      </c>
      <c r="C233" s="23"/>
      <c r="D233" s="23"/>
      <c r="E233" s="23"/>
      <c r="F233" s="23"/>
      <c r="G233" s="27" t="s">
        <v>341</v>
      </c>
      <c r="H233" s="53"/>
      <c r="I233" s="53"/>
      <c r="J233" s="53"/>
      <c r="K233" s="53"/>
      <c r="L233" s="65"/>
    </row>
    <row r="234" spans="1:12" x14ac:dyDescent="0.3">
      <c r="A234" s="18" t="s">
        <v>699</v>
      </c>
      <c r="B234" s="22" t="s">
        <v>341</v>
      </c>
      <c r="C234" s="23"/>
      <c r="D234" s="23"/>
      <c r="E234" s="23"/>
      <c r="F234" s="19" t="s">
        <v>700</v>
      </c>
      <c r="G234" s="20"/>
      <c r="H234" s="52">
        <v>58975.41</v>
      </c>
      <c r="I234" s="52">
        <v>61727.01</v>
      </c>
      <c r="J234" s="52">
        <v>0</v>
      </c>
      <c r="K234" s="52">
        <v>120702.42</v>
      </c>
      <c r="L234" s="116">
        <f>I234-J234</f>
        <v>61727.01</v>
      </c>
    </row>
    <row r="235" spans="1:12" x14ac:dyDescent="0.3">
      <c r="A235" s="24" t="s">
        <v>701</v>
      </c>
      <c r="B235" s="22" t="s">
        <v>341</v>
      </c>
      <c r="C235" s="23"/>
      <c r="D235" s="23"/>
      <c r="E235" s="23"/>
      <c r="F235" s="23"/>
      <c r="G235" s="25" t="s">
        <v>702</v>
      </c>
      <c r="H235" s="54">
        <v>29573.88</v>
      </c>
      <c r="I235" s="54">
        <v>59948.49</v>
      </c>
      <c r="J235" s="54">
        <v>0</v>
      </c>
      <c r="K235" s="54">
        <v>89522.37</v>
      </c>
      <c r="L235" s="64"/>
    </row>
    <row r="236" spans="1:12" x14ac:dyDescent="0.3">
      <c r="A236" s="24" t="s">
        <v>703</v>
      </c>
      <c r="B236" s="22" t="s">
        <v>341</v>
      </c>
      <c r="C236" s="23"/>
      <c r="D236" s="23"/>
      <c r="E236" s="23"/>
      <c r="F236" s="23"/>
      <c r="G236" s="25" t="s">
        <v>704</v>
      </c>
      <c r="H236" s="54">
        <v>4197.6099999999997</v>
      </c>
      <c r="I236" s="54">
        <v>606.77</v>
      </c>
      <c r="J236" s="54">
        <v>0</v>
      </c>
      <c r="K236" s="54">
        <v>4804.38</v>
      </c>
      <c r="L236" s="64"/>
    </row>
    <row r="237" spans="1:12" x14ac:dyDescent="0.3">
      <c r="A237" s="24" t="s">
        <v>705</v>
      </c>
      <c r="B237" s="22" t="s">
        <v>341</v>
      </c>
      <c r="C237" s="23"/>
      <c r="D237" s="23"/>
      <c r="E237" s="23"/>
      <c r="F237" s="23"/>
      <c r="G237" s="25" t="s">
        <v>706</v>
      </c>
      <c r="H237" s="54">
        <v>16268.79</v>
      </c>
      <c r="I237" s="54">
        <v>0</v>
      </c>
      <c r="J237" s="54">
        <v>0</v>
      </c>
      <c r="K237" s="54">
        <v>16268.79</v>
      </c>
      <c r="L237" s="64"/>
    </row>
    <row r="238" spans="1:12" x14ac:dyDescent="0.3">
      <c r="A238" s="24" t="s">
        <v>707</v>
      </c>
      <c r="B238" s="22" t="s">
        <v>341</v>
      </c>
      <c r="C238" s="23"/>
      <c r="D238" s="23"/>
      <c r="E238" s="23"/>
      <c r="F238" s="23"/>
      <c r="G238" s="25" t="s">
        <v>708</v>
      </c>
      <c r="H238" s="54">
        <v>0</v>
      </c>
      <c r="I238" s="54">
        <v>160</v>
      </c>
      <c r="J238" s="54">
        <v>0</v>
      </c>
      <c r="K238" s="54">
        <v>160</v>
      </c>
      <c r="L238" s="64"/>
    </row>
    <row r="239" spans="1:12" x14ac:dyDescent="0.3">
      <c r="A239" s="24" t="s">
        <v>709</v>
      </c>
      <c r="B239" s="22" t="s">
        <v>341</v>
      </c>
      <c r="C239" s="23"/>
      <c r="D239" s="23"/>
      <c r="E239" s="23"/>
      <c r="F239" s="23"/>
      <c r="G239" s="25" t="s">
        <v>710</v>
      </c>
      <c r="H239" s="54">
        <v>2880.15</v>
      </c>
      <c r="I239" s="54">
        <v>1011.75</v>
      </c>
      <c r="J239" s="54">
        <v>0</v>
      </c>
      <c r="K239" s="54">
        <v>3891.9</v>
      </c>
      <c r="L239" s="64"/>
    </row>
    <row r="240" spans="1:12" x14ac:dyDescent="0.3">
      <c r="A240" s="24" t="s">
        <v>711</v>
      </c>
      <c r="B240" s="22" t="s">
        <v>341</v>
      </c>
      <c r="C240" s="23"/>
      <c r="D240" s="23"/>
      <c r="E240" s="23"/>
      <c r="F240" s="23"/>
      <c r="G240" s="25" t="s">
        <v>672</v>
      </c>
      <c r="H240" s="54">
        <v>6054.98</v>
      </c>
      <c r="I240" s="54">
        <v>0</v>
      </c>
      <c r="J240" s="54">
        <v>0</v>
      </c>
      <c r="K240" s="54">
        <v>6054.98</v>
      </c>
      <c r="L240" s="64"/>
    </row>
    <row r="241" spans="1:12" x14ac:dyDescent="0.3">
      <c r="A241" s="26" t="s">
        <v>341</v>
      </c>
      <c r="B241" s="22" t="s">
        <v>341</v>
      </c>
      <c r="C241" s="23"/>
      <c r="D241" s="23"/>
      <c r="E241" s="23"/>
      <c r="F241" s="23"/>
      <c r="G241" s="27" t="s">
        <v>341</v>
      </c>
      <c r="H241" s="53"/>
      <c r="I241" s="53"/>
      <c r="J241" s="53"/>
      <c r="K241" s="53"/>
      <c r="L241" s="65"/>
    </row>
    <row r="242" spans="1:12" x14ac:dyDescent="0.3">
      <c r="A242" s="18" t="s">
        <v>712</v>
      </c>
      <c r="B242" s="22" t="s">
        <v>341</v>
      </c>
      <c r="C242" s="23"/>
      <c r="D242" s="23"/>
      <c r="E242" s="23"/>
      <c r="F242" s="19" t="s">
        <v>713</v>
      </c>
      <c r="G242" s="20"/>
      <c r="H242" s="52">
        <v>64994.69</v>
      </c>
      <c r="I242" s="52">
        <v>3786.88</v>
      </c>
      <c r="J242" s="52">
        <v>0</v>
      </c>
      <c r="K242" s="52">
        <v>68781.570000000007</v>
      </c>
      <c r="L242" s="116">
        <f>I242-J242</f>
        <v>3786.88</v>
      </c>
    </row>
    <row r="243" spans="1:12" x14ac:dyDescent="0.3">
      <c r="A243" s="24" t="s">
        <v>714</v>
      </c>
      <c r="B243" s="22" t="s">
        <v>341</v>
      </c>
      <c r="C243" s="23"/>
      <c r="D243" s="23"/>
      <c r="E243" s="23"/>
      <c r="F243" s="23"/>
      <c r="G243" s="25" t="s">
        <v>531</v>
      </c>
      <c r="H243" s="54">
        <v>8543.59</v>
      </c>
      <c r="I243" s="54">
        <v>810.42</v>
      </c>
      <c r="J243" s="54">
        <v>0</v>
      </c>
      <c r="K243" s="54">
        <v>9354.01</v>
      </c>
      <c r="L243" s="64"/>
    </row>
    <row r="244" spans="1:12" x14ac:dyDescent="0.3">
      <c r="A244" s="24" t="s">
        <v>715</v>
      </c>
      <c r="B244" s="22" t="s">
        <v>341</v>
      </c>
      <c r="C244" s="23"/>
      <c r="D244" s="23"/>
      <c r="E244" s="23"/>
      <c r="F244" s="23"/>
      <c r="G244" s="25" t="s">
        <v>716</v>
      </c>
      <c r="H244" s="54">
        <v>12464.54</v>
      </c>
      <c r="I244" s="54">
        <v>1166.55</v>
      </c>
      <c r="J244" s="54">
        <v>0</v>
      </c>
      <c r="K244" s="54">
        <v>13631.09</v>
      </c>
      <c r="L244" s="64"/>
    </row>
    <row r="245" spans="1:12" x14ac:dyDescent="0.3">
      <c r="A245" s="24" t="s">
        <v>717</v>
      </c>
      <c r="B245" s="22" t="s">
        <v>341</v>
      </c>
      <c r="C245" s="23"/>
      <c r="D245" s="23"/>
      <c r="E245" s="23"/>
      <c r="F245" s="23"/>
      <c r="G245" s="25" t="s">
        <v>718</v>
      </c>
      <c r="H245" s="54">
        <v>43874.559999999998</v>
      </c>
      <c r="I245" s="54">
        <v>1809.91</v>
      </c>
      <c r="J245" s="54">
        <v>0</v>
      </c>
      <c r="K245" s="54">
        <v>45684.47</v>
      </c>
      <c r="L245" s="64"/>
    </row>
    <row r="246" spans="1:12" x14ac:dyDescent="0.3">
      <c r="A246" s="24" t="s">
        <v>719</v>
      </c>
      <c r="B246" s="22" t="s">
        <v>341</v>
      </c>
      <c r="C246" s="23"/>
      <c r="D246" s="23"/>
      <c r="E246" s="23"/>
      <c r="F246" s="23"/>
      <c r="G246" s="25" t="s">
        <v>720</v>
      </c>
      <c r="H246" s="54">
        <v>112</v>
      </c>
      <c r="I246" s="54">
        <v>0</v>
      </c>
      <c r="J246" s="54">
        <v>0</v>
      </c>
      <c r="K246" s="54">
        <v>112</v>
      </c>
      <c r="L246" s="64"/>
    </row>
    <row r="247" spans="1:12" x14ac:dyDescent="0.3">
      <c r="A247" s="26" t="s">
        <v>341</v>
      </c>
      <c r="B247" s="22" t="s">
        <v>341</v>
      </c>
      <c r="C247" s="23"/>
      <c r="D247" s="23"/>
      <c r="E247" s="23"/>
      <c r="F247" s="23"/>
      <c r="G247" s="27" t="s">
        <v>341</v>
      </c>
      <c r="H247" s="53"/>
      <c r="I247" s="53"/>
      <c r="J247" s="53"/>
      <c r="K247" s="53"/>
      <c r="L247" s="65"/>
    </row>
    <row r="248" spans="1:12" x14ac:dyDescent="0.3">
      <c r="A248" s="18" t="s">
        <v>721</v>
      </c>
      <c r="B248" s="22" t="s">
        <v>341</v>
      </c>
      <c r="C248" s="23"/>
      <c r="D248" s="23"/>
      <c r="E248" s="23"/>
      <c r="F248" s="19" t="s">
        <v>722</v>
      </c>
      <c r="G248" s="20"/>
      <c r="H248" s="52">
        <v>65481.13</v>
      </c>
      <c r="I248" s="52">
        <v>20259.59</v>
      </c>
      <c r="J248" s="52">
        <v>0</v>
      </c>
      <c r="K248" s="52">
        <v>85740.72</v>
      </c>
      <c r="L248" s="116">
        <f>I248-J248</f>
        <v>20259.59</v>
      </c>
    </row>
    <row r="249" spans="1:12" x14ac:dyDescent="0.3">
      <c r="A249" s="24" t="s">
        <v>723</v>
      </c>
      <c r="B249" s="22" t="s">
        <v>341</v>
      </c>
      <c r="C249" s="23"/>
      <c r="D249" s="23"/>
      <c r="E249" s="23"/>
      <c r="F249" s="23"/>
      <c r="G249" s="25" t="s">
        <v>724</v>
      </c>
      <c r="H249" s="54">
        <v>59.67</v>
      </c>
      <c r="I249" s="54">
        <v>0</v>
      </c>
      <c r="J249" s="54">
        <v>0</v>
      </c>
      <c r="K249" s="54">
        <v>59.67</v>
      </c>
      <c r="L249" s="64"/>
    </row>
    <row r="250" spans="1:12" x14ac:dyDescent="0.3">
      <c r="A250" s="24" t="s">
        <v>725</v>
      </c>
      <c r="B250" s="22" t="s">
        <v>341</v>
      </c>
      <c r="C250" s="23"/>
      <c r="D250" s="23"/>
      <c r="E250" s="23"/>
      <c r="F250" s="23"/>
      <c r="G250" s="25" t="s">
        <v>726</v>
      </c>
      <c r="H250" s="54">
        <v>1580.97</v>
      </c>
      <c r="I250" s="54">
        <v>0</v>
      </c>
      <c r="J250" s="54">
        <v>0</v>
      </c>
      <c r="K250" s="54">
        <v>1580.97</v>
      </c>
      <c r="L250" s="64"/>
    </row>
    <row r="251" spans="1:12" x14ac:dyDescent="0.3">
      <c r="A251" s="24" t="s">
        <v>727</v>
      </c>
      <c r="B251" s="22" t="s">
        <v>341</v>
      </c>
      <c r="C251" s="23"/>
      <c r="D251" s="23"/>
      <c r="E251" s="23"/>
      <c r="F251" s="23"/>
      <c r="G251" s="25" t="s">
        <v>728</v>
      </c>
      <c r="H251" s="54">
        <v>133</v>
      </c>
      <c r="I251" s="54">
        <v>0</v>
      </c>
      <c r="J251" s="54">
        <v>0</v>
      </c>
      <c r="K251" s="54">
        <v>133</v>
      </c>
      <c r="L251" s="64"/>
    </row>
    <row r="252" spans="1:12" x14ac:dyDescent="0.3">
      <c r="A252" s="24" t="s">
        <v>731</v>
      </c>
      <c r="B252" s="22" t="s">
        <v>341</v>
      </c>
      <c r="C252" s="23"/>
      <c r="D252" s="23"/>
      <c r="E252" s="23"/>
      <c r="F252" s="23"/>
      <c r="G252" s="25" t="s">
        <v>732</v>
      </c>
      <c r="H252" s="54">
        <v>36</v>
      </c>
      <c r="I252" s="54">
        <v>0</v>
      </c>
      <c r="J252" s="54">
        <v>0</v>
      </c>
      <c r="K252" s="54">
        <v>36</v>
      </c>
      <c r="L252" s="64"/>
    </row>
    <row r="253" spans="1:12" x14ac:dyDescent="0.3">
      <c r="A253" s="24" t="s">
        <v>733</v>
      </c>
      <c r="B253" s="22" t="s">
        <v>341</v>
      </c>
      <c r="C253" s="23"/>
      <c r="D253" s="23"/>
      <c r="E253" s="23"/>
      <c r="F253" s="23"/>
      <c r="G253" s="25" t="s">
        <v>734</v>
      </c>
      <c r="H253" s="54">
        <v>41832</v>
      </c>
      <c r="I253" s="54">
        <v>5976</v>
      </c>
      <c r="J253" s="54">
        <v>0</v>
      </c>
      <c r="K253" s="54">
        <v>47808</v>
      </c>
      <c r="L253" s="64"/>
    </row>
    <row r="254" spans="1:12" x14ac:dyDescent="0.3">
      <c r="A254" s="24" t="s">
        <v>735</v>
      </c>
      <c r="B254" s="22" t="s">
        <v>341</v>
      </c>
      <c r="C254" s="23"/>
      <c r="D254" s="23"/>
      <c r="E254" s="23"/>
      <c r="F254" s="23"/>
      <c r="G254" s="25" t="s">
        <v>736</v>
      </c>
      <c r="H254" s="54">
        <v>676.47</v>
      </c>
      <c r="I254" s="54">
        <v>0</v>
      </c>
      <c r="J254" s="54">
        <v>0</v>
      </c>
      <c r="K254" s="54">
        <v>676.47</v>
      </c>
      <c r="L254" s="64"/>
    </row>
    <row r="255" spans="1:12" x14ac:dyDescent="0.3">
      <c r="A255" s="24" t="s">
        <v>739</v>
      </c>
      <c r="B255" s="22" t="s">
        <v>341</v>
      </c>
      <c r="C255" s="23"/>
      <c r="D255" s="23"/>
      <c r="E255" s="23"/>
      <c r="F255" s="23"/>
      <c r="G255" s="25" t="s">
        <v>740</v>
      </c>
      <c r="H255" s="54">
        <v>3617.94</v>
      </c>
      <c r="I255" s="54">
        <v>13635</v>
      </c>
      <c r="J255" s="54">
        <v>0</v>
      </c>
      <c r="K255" s="54">
        <v>17252.939999999999</v>
      </c>
      <c r="L255" s="64"/>
    </row>
    <row r="256" spans="1:12" x14ac:dyDescent="0.3">
      <c r="A256" s="24" t="s">
        <v>741</v>
      </c>
      <c r="B256" s="22" t="s">
        <v>341</v>
      </c>
      <c r="C256" s="23"/>
      <c r="D256" s="23"/>
      <c r="E256" s="23"/>
      <c r="F256" s="23"/>
      <c r="G256" s="25" t="s">
        <v>742</v>
      </c>
      <c r="H256" s="54">
        <v>102</v>
      </c>
      <c r="I256" s="54">
        <v>0</v>
      </c>
      <c r="J256" s="54">
        <v>0</v>
      </c>
      <c r="K256" s="54">
        <v>102</v>
      </c>
      <c r="L256" s="64"/>
    </row>
    <row r="257" spans="1:12" x14ac:dyDescent="0.3">
      <c r="A257" s="24" t="s">
        <v>745</v>
      </c>
      <c r="B257" s="22" t="s">
        <v>341</v>
      </c>
      <c r="C257" s="23"/>
      <c r="D257" s="23"/>
      <c r="E257" s="23"/>
      <c r="F257" s="23"/>
      <c r="G257" s="25" t="s">
        <v>746</v>
      </c>
      <c r="H257" s="54">
        <v>3515</v>
      </c>
      <c r="I257" s="54">
        <v>395</v>
      </c>
      <c r="J257" s="54">
        <v>0</v>
      </c>
      <c r="K257" s="54">
        <v>3910</v>
      </c>
      <c r="L257" s="64"/>
    </row>
    <row r="258" spans="1:12" x14ac:dyDescent="0.3">
      <c r="A258" s="24" t="s">
        <v>747</v>
      </c>
      <c r="B258" s="22" t="s">
        <v>341</v>
      </c>
      <c r="C258" s="23"/>
      <c r="D258" s="23"/>
      <c r="E258" s="23"/>
      <c r="F258" s="23"/>
      <c r="G258" s="25" t="s">
        <v>748</v>
      </c>
      <c r="H258" s="54">
        <v>12194.38</v>
      </c>
      <c r="I258" s="54">
        <v>253.59</v>
      </c>
      <c r="J258" s="54">
        <v>0</v>
      </c>
      <c r="K258" s="54">
        <v>12447.97</v>
      </c>
      <c r="L258" s="64"/>
    </row>
    <row r="259" spans="1:12" x14ac:dyDescent="0.3">
      <c r="A259" s="24" t="s">
        <v>749</v>
      </c>
      <c r="B259" s="22" t="s">
        <v>341</v>
      </c>
      <c r="C259" s="23"/>
      <c r="D259" s="23"/>
      <c r="E259" s="23"/>
      <c r="F259" s="23"/>
      <c r="G259" s="25" t="s">
        <v>750</v>
      </c>
      <c r="H259" s="54">
        <v>1733.7</v>
      </c>
      <c r="I259" s="54">
        <v>0</v>
      </c>
      <c r="J259" s="54">
        <v>0</v>
      </c>
      <c r="K259" s="54">
        <v>1733.7</v>
      </c>
      <c r="L259" s="64"/>
    </row>
    <row r="260" spans="1:12" x14ac:dyDescent="0.3">
      <c r="A260" s="26" t="s">
        <v>341</v>
      </c>
      <c r="B260" s="22" t="s">
        <v>341</v>
      </c>
      <c r="C260" s="23"/>
      <c r="D260" s="23"/>
      <c r="E260" s="23"/>
      <c r="F260" s="23"/>
      <c r="G260" s="27" t="s">
        <v>341</v>
      </c>
      <c r="H260" s="53"/>
      <c r="I260" s="53"/>
      <c r="J260" s="53"/>
      <c r="K260" s="53"/>
      <c r="L260" s="65"/>
    </row>
    <row r="261" spans="1:12" x14ac:dyDescent="0.3">
      <c r="A261" s="18" t="s">
        <v>751</v>
      </c>
      <c r="B261" s="22" t="s">
        <v>341</v>
      </c>
      <c r="C261" s="23"/>
      <c r="D261" s="23"/>
      <c r="E261" s="23"/>
      <c r="F261" s="19" t="s">
        <v>752</v>
      </c>
      <c r="G261" s="20"/>
      <c r="H261" s="52">
        <v>14120.6</v>
      </c>
      <c r="I261" s="52">
        <v>1265</v>
      </c>
      <c r="J261" s="52">
        <v>0</v>
      </c>
      <c r="K261" s="52">
        <v>15385.6</v>
      </c>
      <c r="L261" s="116">
        <f>I261-J261</f>
        <v>1265</v>
      </c>
    </row>
    <row r="262" spans="1:12" x14ac:dyDescent="0.3">
      <c r="A262" s="24" t="s">
        <v>755</v>
      </c>
      <c r="B262" s="22" t="s">
        <v>341</v>
      </c>
      <c r="C262" s="23"/>
      <c r="D262" s="23"/>
      <c r="E262" s="23"/>
      <c r="F262" s="23"/>
      <c r="G262" s="25" t="s">
        <v>756</v>
      </c>
      <c r="H262" s="54">
        <v>11857</v>
      </c>
      <c r="I262" s="54">
        <v>1265</v>
      </c>
      <c r="J262" s="54">
        <v>0</v>
      </c>
      <c r="K262" s="54">
        <v>13122</v>
      </c>
      <c r="L262" s="64"/>
    </row>
    <row r="263" spans="1:12" x14ac:dyDescent="0.3">
      <c r="A263" s="24" t="s">
        <v>757</v>
      </c>
      <c r="B263" s="22" t="s">
        <v>341</v>
      </c>
      <c r="C263" s="23"/>
      <c r="D263" s="23"/>
      <c r="E263" s="23"/>
      <c r="F263" s="23"/>
      <c r="G263" s="25" t="s">
        <v>758</v>
      </c>
      <c r="H263" s="54">
        <v>2263.6</v>
      </c>
      <c r="I263" s="54">
        <v>0</v>
      </c>
      <c r="J263" s="54">
        <v>0</v>
      </c>
      <c r="K263" s="54">
        <v>2263.6</v>
      </c>
      <c r="L263" s="64"/>
    </row>
    <row r="264" spans="1:12" x14ac:dyDescent="0.3">
      <c r="A264" s="26" t="s">
        <v>341</v>
      </c>
      <c r="B264" s="22" t="s">
        <v>341</v>
      </c>
      <c r="C264" s="23"/>
      <c r="D264" s="23"/>
      <c r="E264" s="23"/>
      <c r="F264" s="23"/>
      <c r="G264" s="27" t="s">
        <v>341</v>
      </c>
      <c r="H264" s="53"/>
      <c r="I264" s="53"/>
      <c r="J264" s="53"/>
      <c r="K264" s="53"/>
      <c r="L264" s="65"/>
    </row>
    <row r="265" spans="1:12" x14ac:dyDescent="0.3">
      <c r="A265" s="18" t="s">
        <v>761</v>
      </c>
      <c r="B265" s="21" t="s">
        <v>341</v>
      </c>
      <c r="C265" s="19" t="s">
        <v>762</v>
      </c>
      <c r="D265" s="20"/>
      <c r="E265" s="20"/>
      <c r="F265" s="20"/>
      <c r="G265" s="20"/>
      <c r="H265" s="52">
        <v>230461.71</v>
      </c>
      <c r="I265" s="52">
        <v>9068.1</v>
      </c>
      <c r="J265" s="52">
        <v>0</v>
      </c>
      <c r="K265" s="52">
        <v>239529.81</v>
      </c>
      <c r="L265" s="116">
        <f>I265-J265</f>
        <v>9068.1</v>
      </c>
    </row>
    <row r="266" spans="1:12" x14ac:dyDescent="0.3">
      <c r="A266" s="18" t="s">
        <v>763</v>
      </c>
      <c r="B266" s="22" t="s">
        <v>341</v>
      </c>
      <c r="C266" s="23"/>
      <c r="D266" s="19" t="s">
        <v>762</v>
      </c>
      <c r="E266" s="20"/>
      <c r="F266" s="20"/>
      <c r="G266" s="20"/>
      <c r="H266" s="52">
        <v>230461.71</v>
      </c>
      <c r="I266" s="52">
        <v>9068.1</v>
      </c>
      <c r="J266" s="52">
        <v>0</v>
      </c>
      <c r="K266" s="52">
        <v>239529.81</v>
      </c>
      <c r="L266" s="110"/>
    </row>
    <row r="267" spans="1:12" x14ac:dyDescent="0.3">
      <c r="A267" s="18" t="s">
        <v>764</v>
      </c>
      <c r="B267" s="22" t="s">
        <v>341</v>
      </c>
      <c r="C267" s="23"/>
      <c r="D267" s="23"/>
      <c r="E267" s="19" t="s">
        <v>762</v>
      </c>
      <c r="F267" s="20"/>
      <c r="G267" s="20"/>
      <c r="H267" s="52">
        <v>230461.71</v>
      </c>
      <c r="I267" s="52">
        <v>9068.1</v>
      </c>
      <c r="J267" s="52">
        <v>0</v>
      </c>
      <c r="K267" s="52">
        <v>239529.81</v>
      </c>
      <c r="L267" s="110"/>
    </row>
    <row r="268" spans="1:12" x14ac:dyDescent="0.3">
      <c r="A268" s="18" t="s">
        <v>765</v>
      </c>
      <c r="B268" s="22" t="s">
        <v>341</v>
      </c>
      <c r="C268" s="23"/>
      <c r="D268" s="23"/>
      <c r="E268" s="23"/>
      <c r="F268" s="19" t="s">
        <v>766</v>
      </c>
      <c r="G268" s="20"/>
      <c r="H268" s="52">
        <v>175269.79</v>
      </c>
      <c r="I268" s="52">
        <v>5681.01</v>
      </c>
      <c r="J268" s="52">
        <v>0</v>
      </c>
      <c r="K268" s="52">
        <v>180950.8</v>
      </c>
      <c r="L268" s="116">
        <f>I268-J268</f>
        <v>5681.01</v>
      </c>
    </row>
    <row r="269" spans="1:12" x14ac:dyDescent="0.3">
      <c r="A269" s="24" t="s">
        <v>767</v>
      </c>
      <c r="B269" s="22" t="s">
        <v>341</v>
      </c>
      <c r="C269" s="23"/>
      <c r="D269" s="23"/>
      <c r="E269" s="23"/>
      <c r="F269" s="23"/>
      <c r="G269" s="25" t="s">
        <v>768</v>
      </c>
      <c r="H269" s="54">
        <v>211.3</v>
      </c>
      <c r="I269" s="54">
        <v>153.34</v>
      </c>
      <c r="J269" s="54">
        <v>0</v>
      </c>
      <c r="K269" s="54">
        <v>364.64</v>
      </c>
      <c r="L269" s="64"/>
    </row>
    <row r="270" spans="1:12" x14ac:dyDescent="0.3">
      <c r="A270" s="24" t="s">
        <v>769</v>
      </c>
      <c r="B270" s="22" t="s">
        <v>341</v>
      </c>
      <c r="C270" s="23"/>
      <c r="D270" s="23"/>
      <c r="E270" s="23"/>
      <c r="F270" s="23"/>
      <c r="G270" s="25" t="s">
        <v>770</v>
      </c>
      <c r="H270" s="54">
        <v>80396.2</v>
      </c>
      <c r="I270" s="54">
        <v>0</v>
      </c>
      <c r="J270" s="54">
        <v>0</v>
      </c>
      <c r="K270" s="54">
        <v>80396.2</v>
      </c>
      <c r="L270" s="64"/>
    </row>
    <row r="271" spans="1:12" x14ac:dyDescent="0.3">
      <c r="A271" s="24" t="s">
        <v>771</v>
      </c>
      <c r="B271" s="22" t="s">
        <v>341</v>
      </c>
      <c r="C271" s="23"/>
      <c r="D271" s="23"/>
      <c r="E271" s="23"/>
      <c r="F271" s="23"/>
      <c r="G271" s="25" t="s">
        <v>772</v>
      </c>
      <c r="H271" s="54">
        <v>7250.01</v>
      </c>
      <c r="I271" s="54">
        <v>0</v>
      </c>
      <c r="J271" s="54">
        <v>0</v>
      </c>
      <c r="K271" s="54">
        <v>7250.01</v>
      </c>
      <c r="L271" s="64"/>
    </row>
    <row r="272" spans="1:12" x14ac:dyDescent="0.3">
      <c r="A272" s="24" t="s">
        <v>773</v>
      </c>
      <c r="B272" s="22" t="s">
        <v>341</v>
      </c>
      <c r="C272" s="23"/>
      <c r="D272" s="23"/>
      <c r="E272" s="23"/>
      <c r="F272" s="23"/>
      <c r="G272" s="25" t="s">
        <v>774</v>
      </c>
      <c r="H272" s="54">
        <v>1260.26</v>
      </c>
      <c r="I272" s="54">
        <v>62</v>
      </c>
      <c r="J272" s="54">
        <v>0</v>
      </c>
      <c r="K272" s="54">
        <v>1322.26</v>
      </c>
      <c r="L272" s="64"/>
    </row>
    <row r="273" spans="1:12" x14ac:dyDescent="0.3">
      <c r="A273" s="24" t="s">
        <v>775</v>
      </c>
      <c r="B273" s="22" t="s">
        <v>341</v>
      </c>
      <c r="C273" s="23"/>
      <c r="D273" s="23"/>
      <c r="E273" s="23"/>
      <c r="F273" s="23"/>
      <c r="G273" s="25" t="s">
        <v>776</v>
      </c>
      <c r="H273" s="54">
        <v>20139.78</v>
      </c>
      <c r="I273" s="54">
        <v>1579</v>
      </c>
      <c r="J273" s="54">
        <v>0</v>
      </c>
      <c r="K273" s="54">
        <v>21718.78</v>
      </c>
      <c r="L273" s="64"/>
    </row>
    <row r="274" spans="1:12" x14ac:dyDescent="0.3">
      <c r="A274" s="24" t="s">
        <v>777</v>
      </c>
      <c r="B274" s="22" t="s">
        <v>341</v>
      </c>
      <c r="C274" s="23"/>
      <c r="D274" s="23"/>
      <c r="E274" s="23"/>
      <c r="F274" s="23"/>
      <c r="G274" s="25" t="s">
        <v>778</v>
      </c>
      <c r="H274" s="54">
        <v>14846.66</v>
      </c>
      <c r="I274" s="54">
        <v>0</v>
      </c>
      <c r="J274" s="54">
        <v>0</v>
      </c>
      <c r="K274" s="54">
        <v>14846.66</v>
      </c>
      <c r="L274" s="64"/>
    </row>
    <row r="275" spans="1:12" x14ac:dyDescent="0.3">
      <c r="A275" s="24" t="s">
        <v>779</v>
      </c>
      <c r="B275" s="22" t="s">
        <v>341</v>
      </c>
      <c r="C275" s="23"/>
      <c r="D275" s="23"/>
      <c r="E275" s="23"/>
      <c r="F275" s="23"/>
      <c r="G275" s="25" t="s">
        <v>780</v>
      </c>
      <c r="H275" s="54">
        <v>48507.18</v>
      </c>
      <c r="I275" s="54">
        <v>3886.67</v>
      </c>
      <c r="J275" s="54">
        <v>0</v>
      </c>
      <c r="K275" s="54">
        <v>52393.85</v>
      </c>
      <c r="L275" s="64"/>
    </row>
    <row r="276" spans="1:12" x14ac:dyDescent="0.3">
      <c r="A276" s="24" t="s">
        <v>781</v>
      </c>
      <c r="B276" s="22" t="s">
        <v>341</v>
      </c>
      <c r="C276" s="23"/>
      <c r="D276" s="23"/>
      <c r="E276" s="23"/>
      <c r="F276" s="23"/>
      <c r="G276" s="25" t="s">
        <v>782</v>
      </c>
      <c r="H276" s="54">
        <v>2608.9</v>
      </c>
      <c r="I276" s="54">
        <v>0</v>
      </c>
      <c r="J276" s="54">
        <v>0</v>
      </c>
      <c r="K276" s="54">
        <v>2608.9</v>
      </c>
      <c r="L276" s="64"/>
    </row>
    <row r="277" spans="1:12" x14ac:dyDescent="0.3">
      <c r="A277" s="24" t="s">
        <v>783</v>
      </c>
      <c r="B277" s="22" t="s">
        <v>341</v>
      </c>
      <c r="C277" s="23"/>
      <c r="D277" s="23"/>
      <c r="E277" s="23"/>
      <c r="F277" s="23"/>
      <c r="G277" s="25" t="s">
        <v>784</v>
      </c>
      <c r="H277" s="54">
        <v>49.5</v>
      </c>
      <c r="I277" s="54">
        <v>0</v>
      </c>
      <c r="J277" s="54">
        <v>0</v>
      </c>
      <c r="K277" s="54">
        <v>49.5</v>
      </c>
      <c r="L277" s="64"/>
    </row>
    <row r="278" spans="1:12" x14ac:dyDescent="0.3">
      <c r="A278" s="26" t="s">
        <v>341</v>
      </c>
      <c r="B278" s="22" t="s">
        <v>341</v>
      </c>
      <c r="C278" s="23"/>
      <c r="D278" s="23"/>
      <c r="E278" s="23"/>
      <c r="F278" s="23"/>
      <c r="G278" s="27" t="s">
        <v>341</v>
      </c>
      <c r="H278" s="53"/>
      <c r="I278" s="53"/>
      <c r="J278" s="53"/>
      <c r="K278" s="53"/>
      <c r="L278" s="65"/>
    </row>
    <row r="279" spans="1:12" x14ac:dyDescent="0.3">
      <c r="A279" s="18" t="s">
        <v>785</v>
      </c>
      <c r="B279" s="22" t="s">
        <v>341</v>
      </c>
      <c r="C279" s="23"/>
      <c r="D279" s="23"/>
      <c r="E279" s="23"/>
      <c r="F279" s="19" t="s">
        <v>786</v>
      </c>
      <c r="G279" s="20"/>
      <c r="H279" s="52">
        <v>10765.23</v>
      </c>
      <c r="I279" s="52">
        <v>0</v>
      </c>
      <c r="J279" s="52">
        <v>0</v>
      </c>
      <c r="K279" s="52">
        <v>10765.23</v>
      </c>
      <c r="L279" s="116">
        <f>I279-J279</f>
        <v>0</v>
      </c>
    </row>
    <row r="280" spans="1:12" x14ac:dyDescent="0.3">
      <c r="A280" s="24" t="s">
        <v>787</v>
      </c>
      <c r="B280" s="22" t="s">
        <v>341</v>
      </c>
      <c r="C280" s="23"/>
      <c r="D280" s="23"/>
      <c r="E280" s="23"/>
      <c r="F280" s="23"/>
      <c r="G280" s="25" t="s">
        <v>788</v>
      </c>
      <c r="H280" s="54">
        <v>10765.23</v>
      </c>
      <c r="I280" s="54">
        <v>0</v>
      </c>
      <c r="J280" s="54">
        <v>0</v>
      </c>
      <c r="K280" s="54">
        <v>10765.23</v>
      </c>
      <c r="L280" s="64"/>
    </row>
    <row r="281" spans="1:12" x14ac:dyDescent="0.3">
      <c r="A281" s="26" t="s">
        <v>341</v>
      </c>
      <c r="B281" s="22" t="s">
        <v>341</v>
      </c>
      <c r="C281" s="23"/>
      <c r="D281" s="23"/>
      <c r="E281" s="23"/>
      <c r="F281" s="23"/>
      <c r="G281" s="27" t="s">
        <v>341</v>
      </c>
      <c r="H281" s="53"/>
      <c r="I281" s="53"/>
      <c r="J281" s="53"/>
      <c r="K281" s="53"/>
      <c r="L281" s="65"/>
    </row>
    <row r="282" spans="1:12" x14ac:dyDescent="0.3">
      <c r="A282" s="18" t="s">
        <v>789</v>
      </c>
      <c r="B282" s="22" t="s">
        <v>341</v>
      </c>
      <c r="C282" s="23"/>
      <c r="D282" s="23"/>
      <c r="E282" s="23"/>
      <c r="F282" s="19" t="s">
        <v>790</v>
      </c>
      <c r="G282" s="20"/>
      <c r="H282" s="52">
        <v>16224.77</v>
      </c>
      <c r="I282" s="52">
        <v>2924.61</v>
      </c>
      <c r="J282" s="52">
        <v>0</v>
      </c>
      <c r="K282" s="52">
        <v>19149.38</v>
      </c>
      <c r="L282" s="116">
        <f>I282-J282</f>
        <v>2924.61</v>
      </c>
    </row>
    <row r="283" spans="1:12" x14ac:dyDescent="0.3">
      <c r="A283" s="24" t="s">
        <v>791</v>
      </c>
      <c r="B283" s="22" t="s">
        <v>341</v>
      </c>
      <c r="C283" s="23"/>
      <c r="D283" s="23"/>
      <c r="E283" s="23"/>
      <c r="F283" s="23"/>
      <c r="G283" s="25" t="s">
        <v>792</v>
      </c>
      <c r="H283" s="54">
        <v>16224.77</v>
      </c>
      <c r="I283" s="54">
        <v>2924.61</v>
      </c>
      <c r="J283" s="54">
        <v>0</v>
      </c>
      <c r="K283" s="54">
        <v>19149.38</v>
      </c>
      <c r="L283" s="64"/>
    </row>
    <row r="284" spans="1:12" x14ac:dyDescent="0.3">
      <c r="A284" s="26" t="s">
        <v>341</v>
      </c>
      <c r="B284" s="22" t="s">
        <v>341</v>
      </c>
      <c r="C284" s="23"/>
      <c r="D284" s="23"/>
      <c r="E284" s="23"/>
      <c r="F284" s="23"/>
      <c r="G284" s="27" t="s">
        <v>341</v>
      </c>
      <c r="H284" s="53"/>
      <c r="I284" s="53"/>
      <c r="J284" s="53"/>
      <c r="K284" s="53"/>
      <c r="L284" s="65"/>
    </row>
    <row r="285" spans="1:12" x14ac:dyDescent="0.3">
      <c r="A285" s="18" t="s">
        <v>796</v>
      </c>
      <c r="B285" s="22" t="s">
        <v>341</v>
      </c>
      <c r="C285" s="23"/>
      <c r="D285" s="23"/>
      <c r="E285" s="23"/>
      <c r="F285" s="19" t="s">
        <v>752</v>
      </c>
      <c r="G285" s="20"/>
      <c r="H285" s="52">
        <v>28201.919999999998</v>
      </c>
      <c r="I285" s="52">
        <v>462.48</v>
      </c>
      <c r="J285" s="52">
        <v>0</v>
      </c>
      <c r="K285" s="52">
        <v>28664.400000000001</v>
      </c>
      <c r="L285" s="116">
        <f>I285-J285</f>
        <v>462.48</v>
      </c>
    </row>
    <row r="286" spans="1:12" x14ac:dyDescent="0.3">
      <c r="A286" s="24" t="s">
        <v>797</v>
      </c>
      <c r="B286" s="22" t="s">
        <v>341</v>
      </c>
      <c r="C286" s="23"/>
      <c r="D286" s="23"/>
      <c r="E286" s="23"/>
      <c r="F286" s="23"/>
      <c r="G286" s="25" t="s">
        <v>754</v>
      </c>
      <c r="H286" s="54">
        <v>2177</v>
      </c>
      <c r="I286" s="54">
        <v>0</v>
      </c>
      <c r="J286" s="54">
        <v>0</v>
      </c>
      <c r="K286" s="54">
        <v>2177</v>
      </c>
      <c r="L286" s="64"/>
    </row>
    <row r="287" spans="1:12" x14ac:dyDescent="0.3">
      <c r="A287" s="24" t="s">
        <v>802</v>
      </c>
      <c r="B287" s="22" t="s">
        <v>341</v>
      </c>
      <c r="C287" s="23"/>
      <c r="D287" s="23"/>
      <c r="E287" s="23"/>
      <c r="F287" s="23"/>
      <c r="G287" s="25" t="s">
        <v>756</v>
      </c>
      <c r="H287" s="54">
        <v>26024.92</v>
      </c>
      <c r="I287" s="54">
        <v>462.48</v>
      </c>
      <c r="J287" s="54">
        <v>0</v>
      </c>
      <c r="K287" s="54">
        <v>26487.4</v>
      </c>
      <c r="L287" s="64"/>
    </row>
    <row r="288" spans="1:12" x14ac:dyDescent="0.3">
      <c r="A288" s="26" t="s">
        <v>341</v>
      </c>
      <c r="B288" s="22" t="s">
        <v>341</v>
      </c>
      <c r="C288" s="23"/>
      <c r="D288" s="23"/>
      <c r="E288" s="23"/>
      <c r="F288" s="23"/>
      <c r="G288" s="27" t="s">
        <v>341</v>
      </c>
      <c r="H288" s="53"/>
      <c r="I288" s="53"/>
      <c r="J288" s="53"/>
      <c r="K288" s="53"/>
      <c r="L288" s="65"/>
    </row>
    <row r="289" spans="1:12" x14ac:dyDescent="0.3">
      <c r="A289" s="18" t="s">
        <v>803</v>
      </c>
      <c r="B289" s="21" t="s">
        <v>341</v>
      </c>
      <c r="C289" s="19" t="s">
        <v>804</v>
      </c>
      <c r="D289" s="20"/>
      <c r="E289" s="20"/>
      <c r="F289" s="20"/>
      <c r="G289" s="20"/>
      <c r="H289" s="52">
        <v>49422.61</v>
      </c>
      <c r="I289" s="52">
        <v>35673.43</v>
      </c>
      <c r="J289" s="52">
        <v>0.01</v>
      </c>
      <c r="K289" s="52">
        <v>85096.03</v>
      </c>
      <c r="L289" s="116">
        <f>I289-J289</f>
        <v>35673.42</v>
      </c>
    </row>
    <row r="290" spans="1:12" x14ac:dyDescent="0.3">
      <c r="A290" s="18" t="s">
        <v>805</v>
      </c>
      <c r="B290" s="22" t="s">
        <v>341</v>
      </c>
      <c r="C290" s="23"/>
      <c r="D290" s="19" t="s">
        <v>804</v>
      </c>
      <c r="E290" s="20"/>
      <c r="F290" s="20"/>
      <c r="G290" s="20"/>
      <c r="H290" s="52">
        <v>49422.61</v>
      </c>
      <c r="I290" s="52">
        <v>35673.43</v>
      </c>
      <c r="J290" s="52">
        <v>0.01</v>
      </c>
      <c r="K290" s="52">
        <v>85096.03</v>
      </c>
      <c r="L290" s="110"/>
    </row>
    <row r="291" spans="1:12" x14ac:dyDescent="0.3">
      <c r="A291" s="18" t="s">
        <v>806</v>
      </c>
      <c r="B291" s="22" t="s">
        <v>341</v>
      </c>
      <c r="C291" s="23"/>
      <c r="D291" s="23"/>
      <c r="E291" s="19" t="s">
        <v>807</v>
      </c>
      <c r="F291" s="20"/>
      <c r="G291" s="20"/>
      <c r="H291" s="52">
        <v>49422.61</v>
      </c>
      <c r="I291" s="52">
        <v>35673.43</v>
      </c>
      <c r="J291" s="52">
        <v>0.01</v>
      </c>
      <c r="K291" s="52">
        <v>85096.03</v>
      </c>
      <c r="L291" s="110"/>
    </row>
    <row r="292" spans="1:12" x14ac:dyDescent="0.3">
      <c r="A292" s="18" t="s">
        <v>808</v>
      </c>
      <c r="B292" s="22" t="s">
        <v>341</v>
      </c>
      <c r="C292" s="23"/>
      <c r="D292" s="23"/>
      <c r="E292" s="23"/>
      <c r="F292" s="19" t="s">
        <v>809</v>
      </c>
      <c r="G292" s="20"/>
      <c r="H292" s="52">
        <v>24740.55</v>
      </c>
      <c r="I292" s="52">
        <v>34062.879999999997</v>
      </c>
      <c r="J292" s="52">
        <v>0</v>
      </c>
      <c r="K292" s="52">
        <v>58803.43</v>
      </c>
      <c r="L292" s="116">
        <f>I292-J292</f>
        <v>34062.879999999997</v>
      </c>
    </row>
    <row r="293" spans="1:12" x14ac:dyDescent="0.3">
      <c r="A293" s="24" t="s">
        <v>810</v>
      </c>
      <c r="B293" s="22" t="s">
        <v>341</v>
      </c>
      <c r="C293" s="23"/>
      <c r="D293" s="23"/>
      <c r="E293" s="23"/>
      <c r="F293" s="23"/>
      <c r="G293" s="25" t="s">
        <v>811</v>
      </c>
      <c r="H293" s="54">
        <v>24740.55</v>
      </c>
      <c r="I293" s="54">
        <v>34062.879999999997</v>
      </c>
      <c r="J293" s="54">
        <v>0</v>
      </c>
      <c r="K293" s="54">
        <v>58803.43</v>
      </c>
      <c r="L293" s="64"/>
    </row>
    <row r="294" spans="1:12" x14ac:dyDescent="0.3">
      <c r="A294" s="26" t="s">
        <v>341</v>
      </c>
      <c r="B294" s="22" t="s">
        <v>341</v>
      </c>
      <c r="C294" s="23"/>
      <c r="D294" s="23"/>
      <c r="E294" s="23"/>
      <c r="F294" s="23"/>
      <c r="G294" s="27" t="s">
        <v>341</v>
      </c>
      <c r="H294" s="53"/>
      <c r="I294" s="53"/>
      <c r="J294" s="53"/>
      <c r="K294" s="53"/>
      <c r="L294" s="65"/>
    </row>
    <row r="295" spans="1:12" x14ac:dyDescent="0.3">
      <c r="A295" s="18" t="s">
        <v>812</v>
      </c>
      <c r="B295" s="22" t="s">
        <v>341</v>
      </c>
      <c r="C295" s="23"/>
      <c r="D295" s="23"/>
      <c r="E295" s="23"/>
      <c r="F295" s="19" t="s">
        <v>813</v>
      </c>
      <c r="G295" s="20"/>
      <c r="H295" s="52">
        <v>1000</v>
      </c>
      <c r="I295" s="52">
        <v>0</v>
      </c>
      <c r="J295" s="52">
        <v>0</v>
      </c>
      <c r="K295" s="52">
        <v>1000</v>
      </c>
      <c r="L295" s="116">
        <f>I295-J295</f>
        <v>0</v>
      </c>
    </row>
    <row r="296" spans="1:12" x14ac:dyDescent="0.3">
      <c r="A296" s="24" t="s">
        <v>814</v>
      </c>
      <c r="B296" s="22" t="s">
        <v>341</v>
      </c>
      <c r="C296" s="23"/>
      <c r="D296" s="23"/>
      <c r="E296" s="23"/>
      <c r="F296" s="23"/>
      <c r="G296" s="25" t="s">
        <v>815</v>
      </c>
      <c r="H296" s="54">
        <v>1000</v>
      </c>
      <c r="I296" s="54">
        <v>0</v>
      </c>
      <c r="J296" s="54">
        <v>0</v>
      </c>
      <c r="K296" s="54">
        <v>1000</v>
      </c>
      <c r="L296" s="64"/>
    </row>
    <row r="297" spans="1:12" x14ac:dyDescent="0.3">
      <c r="A297" s="26" t="s">
        <v>341</v>
      </c>
      <c r="B297" s="22" t="s">
        <v>341</v>
      </c>
      <c r="C297" s="23"/>
      <c r="D297" s="23"/>
      <c r="E297" s="23"/>
      <c r="F297" s="23"/>
      <c r="G297" s="27" t="s">
        <v>341</v>
      </c>
      <c r="H297" s="53"/>
      <c r="I297" s="53"/>
      <c r="J297" s="53"/>
      <c r="K297" s="53"/>
      <c r="L297" s="65"/>
    </row>
    <row r="298" spans="1:12" x14ac:dyDescent="0.3">
      <c r="A298" s="18" t="s">
        <v>816</v>
      </c>
      <c r="B298" s="22" t="s">
        <v>341</v>
      </c>
      <c r="C298" s="23"/>
      <c r="D298" s="23"/>
      <c r="E298" s="23"/>
      <c r="F298" s="19" t="s">
        <v>817</v>
      </c>
      <c r="G298" s="20"/>
      <c r="H298" s="52">
        <v>0</v>
      </c>
      <c r="I298" s="52">
        <v>505.7</v>
      </c>
      <c r="J298" s="52">
        <v>0</v>
      </c>
      <c r="K298" s="52">
        <v>505.7</v>
      </c>
      <c r="L298" s="116">
        <f>I298-J298</f>
        <v>505.7</v>
      </c>
    </row>
    <row r="299" spans="1:12" x14ac:dyDescent="0.3">
      <c r="A299" s="24" t="s">
        <v>818</v>
      </c>
      <c r="B299" s="22" t="s">
        <v>341</v>
      </c>
      <c r="C299" s="23"/>
      <c r="D299" s="23"/>
      <c r="E299" s="23"/>
      <c r="F299" s="23"/>
      <c r="G299" s="25" t="s">
        <v>768</v>
      </c>
      <c r="H299" s="54">
        <v>0</v>
      </c>
      <c r="I299" s="54">
        <v>505.7</v>
      </c>
      <c r="J299" s="54">
        <v>0</v>
      </c>
      <c r="K299" s="54">
        <v>505.7</v>
      </c>
      <c r="L299" s="64"/>
    </row>
    <row r="300" spans="1:12" x14ac:dyDescent="0.3">
      <c r="A300" s="26" t="s">
        <v>341</v>
      </c>
      <c r="B300" s="22" t="s">
        <v>341</v>
      </c>
      <c r="C300" s="23"/>
      <c r="D300" s="23"/>
      <c r="E300" s="23"/>
      <c r="F300" s="23"/>
      <c r="G300" s="27" t="s">
        <v>341</v>
      </c>
      <c r="H300" s="53"/>
      <c r="I300" s="53"/>
      <c r="J300" s="53"/>
      <c r="K300" s="53"/>
      <c r="L300" s="65"/>
    </row>
    <row r="301" spans="1:12" x14ac:dyDescent="0.3">
      <c r="A301" s="18" t="s">
        <v>819</v>
      </c>
      <c r="B301" s="22" t="s">
        <v>341</v>
      </c>
      <c r="C301" s="23"/>
      <c r="D301" s="23"/>
      <c r="E301" s="23"/>
      <c r="F301" s="19" t="s">
        <v>752</v>
      </c>
      <c r="G301" s="20"/>
      <c r="H301" s="52">
        <v>23682.06</v>
      </c>
      <c r="I301" s="52">
        <v>1104.8499999999999</v>
      </c>
      <c r="J301" s="52">
        <v>0.01</v>
      </c>
      <c r="K301" s="52">
        <v>24786.9</v>
      </c>
      <c r="L301" s="116">
        <f>I301-J301</f>
        <v>1104.8399999999999</v>
      </c>
    </row>
    <row r="302" spans="1:12" x14ac:dyDescent="0.3">
      <c r="A302" s="24" t="s">
        <v>820</v>
      </c>
      <c r="B302" s="22" t="s">
        <v>341</v>
      </c>
      <c r="C302" s="23"/>
      <c r="D302" s="23"/>
      <c r="E302" s="23"/>
      <c r="F302" s="23"/>
      <c r="G302" s="25" t="s">
        <v>768</v>
      </c>
      <c r="H302" s="54">
        <v>287.39999999999998</v>
      </c>
      <c r="I302" s="54">
        <v>0</v>
      </c>
      <c r="J302" s="54">
        <v>0</v>
      </c>
      <c r="K302" s="54">
        <v>287.39999999999998</v>
      </c>
      <c r="L302" s="64"/>
    </row>
    <row r="303" spans="1:12" x14ac:dyDescent="0.3">
      <c r="A303" s="24" t="s">
        <v>821</v>
      </c>
      <c r="B303" s="22" t="s">
        <v>341</v>
      </c>
      <c r="C303" s="23"/>
      <c r="D303" s="23"/>
      <c r="E303" s="23"/>
      <c r="F303" s="23"/>
      <c r="G303" s="25" t="s">
        <v>822</v>
      </c>
      <c r="H303" s="54">
        <v>548</v>
      </c>
      <c r="I303" s="54">
        <v>0</v>
      </c>
      <c r="J303" s="54">
        <v>0</v>
      </c>
      <c r="K303" s="54">
        <v>548</v>
      </c>
      <c r="L303" s="64"/>
    </row>
    <row r="304" spans="1:12" x14ac:dyDescent="0.3">
      <c r="A304" s="24" t="s">
        <v>823</v>
      </c>
      <c r="B304" s="22" t="s">
        <v>341</v>
      </c>
      <c r="C304" s="23"/>
      <c r="D304" s="23"/>
      <c r="E304" s="23"/>
      <c r="F304" s="23"/>
      <c r="G304" s="25" t="s">
        <v>710</v>
      </c>
      <c r="H304" s="54">
        <v>9232.81</v>
      </c>
      <c r="I304" s="54">
        <v>0</v>
      </c>
      <c r="J304" s="54">
        <v>0</v>
      </c>
      <c r="K304" s="54">
        <v>9232.81</v>
      </c>
      <c r="L304" s="64"/>
    </row>
    <row r="305" spans="1:12" x14ac:dyDescent="0.3">
      <c r="A305" s="24" t="s">
        <v>825</v>
      </c>
      <c r="B305" s="22" t="s">
        <v>341</v>
      </c>
      <c r="C305" s="23"/>
      <c r="D305" s="23"/>
      <c r="E305" s="23"/>
      <c r="F305" s="23"/>
      <c r="G305" s="25" t="s">
        <v>826</v>
      </c>
      <c r="H305" s="54">
        <v>13613.85</v>
      </c>
      <c r="I305" s="54">
        <v>1104.8499999999999</v>
      </c>
      <c r="J305" s="54">
        <v>0.01</v>
      </c>
      <c r="K305" s="54">
        <v>14718.69</v>
      </c>
      <c r="L305" s="64"/>
    </row>
    <row r="306" spans="1:12" x14ac:dyDescent="0.3">
      <c r="A306" s="18" t="s">
        <v>341</v>
      </c>
      <c r="B306" s="22" t="s">
        <v>341</v>
      </c>
      <c r="C306" s="23"/>
      <c r="D306" s="23"/>
      <c r="E306" s="19" t="s">
        <v>341</v>
      </c>
      <c r="F306" s="20"/>
      <c r="G306" s="20"/>
      <c r="H306" s="56"/>
      <c r="I306" s="56"/>
      <c r="J306" s="56"/>
      <c r="K306" s="56"/>
      <c r="L306" s="111"/>
    </row>
    <row r="307" spans="1:12" x14ac:dyDescent="0.3">
      <c r="A307" s="18" t="s">
        <v>827</v>
      </c>
      <c r="B307" s="21" t="s">
        <v>341</v>
      </c>
      <c r="C307" s="19" t="s">
        <v>828</v>
      </c>
      <c r="D307" s="20"/>
      <c r="E307" s="20"/>
      <c r="F307" s="20"/>
      <c r="G307" s="20"/>
      <c r="H307" s="52">
        <v>174824.59</v>
      </c>
      <c r="I307" s="52">
        <v>17647.61</v>
      </c>
      <c r="J307" s="52">
        <v>0</v>
      </c>
      <c r="K307" s="52">
        <v>192472.2</v>
      </c>
      <c r="L307" s="116">
        <f>I307-J307</f>
        <v>17647.61</v>
      </c>
    </row>
    <row r="308" spans="1:12" x14ac:dyDescent="0.3">
      <c r="A308" s="18" t="s">
        <v>829</v>
      </c>
      <c r="B308" s="22" t="s">
        <v>341</v>
      </c>
      <c r="C308" s="23"/>
      <c r="D308" s="19" t="s">
        <v>828</v>
      </c>
      <c r="E308" s="20"/>
      <c r="F308" s="20"/>
      <c r="G308" s="20"/>
      <c r="H308" s="52">
        <v>174824.59</v>
      </c>
      <c r="I308" s="52">
        <v>17647.61</v>
      </c>
      <c r="J308" s="52">
        <v>0</v>
      </c>
      <c r="K308" s="52">
        <v>192472.2</v>
      </c>
      <c r="L308" s="110"/>
    </row>
    <row r="309" spans="1:12" x14ac:dyDescent="0.3">
      <c r="A309" s="18" t="s">
        <v>830</v>
      </c>
      <c r="B309" s="22" t="s">
        <v>341</v>
      </c>
      <c r="C309" s="23"/>
      <c r="D309" s="23"/>
      <c r="E309" s="19" t="s">
        <v>828</v>
      </c>
      <c r="F309" s="20"/>
      <c r="G309" s="20"/>
      <c r="H309" s="52">
        <v>174824.59</v>
      </c>
      <c r="I309" s="52">
        <v>17647.61</v>
      </c>
      <c r="J309" s="52">
        <v>0</v>
      </c>
      <c r="K309" s="52">
        <v>192472.2</v>
      </c>
      <c r="L309" s="110"/>
    </row>
    <row r="310" spans="1:12" x14ac:dyDescent="0.3">
      <c r="A310" s="18" t="s">
        <v>831</v>
      </c>
      <c r="B310" s="22" t="s">
        <v>341</v>
      </c>
      <c r="C310" s="23"/>
      <c r="D310" s="23"/>
      <c r="E310" s="23"/>
      <c r="F310" s="19" t="s">
        <v>813</v>
      </c>
      <c r="G310" s="20"/>
      <c r="H310" s="52">
        <v>111859.1</v>
      </c>
      <c r="I310" s="52">
        <v>13857.11</v>
      </c>
      <c r="J310" s="52">
        <v>0</v>
      </c>
      <c r="K310" s="52">
        <v>125716.21</v>
      </c>
      <c r="L310" s="116">
        <f>I310-J310</f>
        <v>13857.11</v>
      </c>
    </row>
    <row r="311" spans="1:12" x14ac:dyDescent="0.3">
      <c r="A311" s="24" t="s">
        <v>832</v>
      </c>
      <c r="B311" s="22" t="s">
        <v>341</v>
      </c>
      <c r="C311" s="23"/>
      <c r="D311" s="23"/>
      <c r="E311" s="23"/>
      <c r="F311" s="23"/>
      <c r="G311" s="25" t="s">
        <v>833</v>
      </c>
      <c r="H311" s="54">
        <v>111859.1</v>
      </c>
      <c r="I311" s="54">
        <v>13857.11</v>
      </c>
      <c r="J311" s="54">
        <v>0</v>
      </c>
      <c r="K311" s="54">
        <v>125716.21</v>
      </c>
      <c r="L311" s="64"/>
    </row>
    <row r="312" spans="1:12" x14ac:dyDescent="0.3">
      <c r="A312" s="26" t="s">
        <v>341</v>
      </c>
      <c r="B312" s="22" t="s">
        <v>341</v>
      </c>
      <c r="C312" s="23"/>
      <c r="D312" s="23"/>
      <c r="E312" s="23"/>
      <c r="F312" s="23"/>
      <c r="G312" s="27" t="s">
        <v>341</v>
      </c>
      <c r="H312" s="53"/>
      <c r="I312" s="53"/>
      <c r="J312" s="53"/>
      <c r="K312" s="53"/>
      <c r="L312" s="65"/>
    </row>
    <row r="313" spans="1:12" x14ac:dyDescent="0.3">
      <c r="A313" s="18" t="s">
        <v>834</v>
      </c>
      <c r="B313" s="22" t="s">
        <v>341</v>
      </c>
      <c r="C313" s="23"/>
      <c r="D313" s="23"/>
      <c r="E313" s="23"/>
      <c r="F313" s="19" t="s">
        <v>835</v>
      </c>
      <c r="G313" s="20"/>
      <c r="H313" s="52">
        <v>62965.49</v>
      </c>
      <c r="I313" s="52">
        <v>0</v>
      </c>
      <c r="J313" s="52">
        <v>0</v>
      </c>
      <c r="K313" s="52">
        <v>62965.49</v>
      </c>
      <c r="L313" s="116">
        <f>I313-J313</f>
        <v>0</v>
      </c>
    </row>
    <row r="314" spans="1:12" x14ac:dyDescent="0.3">
      <c r="A314" s="24" t="s">
        <v>836</v>
      </c>
      <c r="B314" s="22" t="s">
        <v>341</v>
      </c>
      <c r="C314" s="23"/>
      <c r="D314" s="23"/>
      <c r="E314" s="23"/>
      <c r="F314" s="23"/>
      <c r="G314" s="25" t="s">
        <v>837</v>
      </c>
      <c r="H314" s="54">
        <v>53463.22</v>
      </c>
      <c r="I314" s="54">
        <v>0</v>
      </c>
      <c r="J314" s="54">
        <v>0</v>
      </c>
      <c r="K314" s="54">
        <v>53463.22</v>
      </c>
      <c r="L314" s="64"/>
    </row>
    <row r="315" spans="1:12" x14ac:dyDescent="0.3">
      <c r="A315" s="24" t="s">
        <v>838</v>
      </c>
      <c r="B315" s="22" t="s">
        <v>341</v>
      </c>
      <c r="C315" s="23"/>
      <c r="D315" s="23"/>
      <c r="E315" s="23"/>
      <c r="F315" s="23"/>
      <c r="G315" s="25" t="s">
        <v>839</v>
      </c>
      <c r="H315" s="54">
        <v>9502.27</v>
      </c>
      <c r="I315" s="54">
        <v>0</v>
      </c>
      <c r="J315" s="54">
        <v>0</v>
      </c>
      <c r="K315" s="54">
        <v>9502.27</v>
      </c>
      <c r="L315" s="64"/>
    </row>
    <row r="316" spans="1:12" x14ac:dyDescent="0.3">
      <c r="A316" s="26" t="s">
        <v>341</v>
      </c>
      <c r="B316" s="22" t="s">
        <v>341</v>
      </c>
      <c r="C316" s="23"/>
      <c r="D316" s="23"/>
      <c r="E316" s="23"/>
      <c r="F316" s="23"/>
      <c r="G316" s="27" t="s">
        <v>341</v>
      </c>
      <c r="H316" s="53"/>
      <c r="I316" s="53"/>
      <c r="J316" s="53"/>
      <c r="K316" s="53"/>
      <c r="L316" s="65"/>
    </row>
    <row r="317" spans="1:12" x14ac:dyDescent="0.3">
      <c r="A317" s="18" t="s">
        <v>840</v>
      </c>
      <c r="B317" s="22" t="s">
        <v>341</v>
      </c>
      <c r="C317" s="23"/>
      <c r="D317" s="23"/>
      <c r="E317" s="23"/>
      <c r="F317" s="19" t="s">
        <v>752</v>
      </c>
      <c r="G317" s="20"/>
      <c r="H317" s="52">
        <v>0</v>
      </c>
      <c r="I317" s="52">
        <v>3790.5</v>
      </c>
      <c r="J317" s="52">
        <v>0</v>
      </c>
      <c r="K317" s="52">
        <v>3790.5</v>
      </c>
      <c r="L317" s="116">
        <f>I317-J317</f>
        <v>3790.5</v>
      </c>
    </row>
    <row r="318" spans="1:12" x14ac:dyDescent="0.3">
      <c r="A318" s="24" t="s">
        <v>841</v>
      </c>
      <c r="B318" s="22" t="s">
        <v>341</v>
      </c>
      <c r="C318" s="23"/>
      <c r="D318" s="23"/>
      <c r="E318" s="23"/>
      <c r="F318" s="23"/>
      <c r="G318" s="25" t="s">
        <v>754</v>
      </c>
      <c r="H318" s="54">
        <v>0</v>
      </c>
      <c r="I318" s="54">
        <v>1197</v>
      </c>
      <c r="J318" s="54">
        <v>0</v>
      </c>
      <c r="K318" s="54">
        <v>1197</v>
      </c>
      <c r="L318" s="64"/>
    </row>
    <row r="319" spans="1:12" x14ac:dyDescent="0.3">
      <c r="A319" s="24" t="s">
        <v>842</v>
      </c>
      <c r="B319" s="22" t="s">
        <v>341</v>
      </c>
      <c r="C319" s="23"/>
      <c r="D319" s="23"/>
      <c r="E319" s="23"/>
      <c r="F319" s="23"/>
      <c r="G319" s="25" t="s">
        <v>768</v>
      </c>
      <c r="H319" s="54">
        <v>0</v>
      </c>
      <c r="I319" s="54">
        <v>2593.5</v>
      </c>
      <c r="J319" s="54">
        <v>0</v>
      </c>
      <c r="K319" s="54">
        <v>2593.5</v>
      </c>
      <c r="L319" s="64"/>
    </row>
    <row r="320" spans="1:12" x14ac:dyDescent="0.3">
      <c r="A320" s="26" t="s">
        <v>341</v>
      </c>
      <c r="B320" s="22" t="s">
        <v>341</v>
      </c>
      <c r="C320" s="23"/>
      <c r="D320" s="23"/>
      <c r="E320" s="23"/>
      <c r="F320" s="23"/>
      <c r="G320" s="27" t="s">
        <v>341</v>
      </c>
      <c r="H320" s="53"/>
      <c r="I320" s="53"/>
      <c r="J320" s="53"/>
      <c r="K320" s="53"/>
      <c r="L320" s="65"/>
    </row>
    <row r="321" spans="1:12" x14ac:dyDescent="0.3">
      <c r="A321" s="18" t="s">
        <v>844</v>
      </c>
      <c r="B321" s="21" t="s">
        <v>341</v>
      </c>
      <c r="C321" s="19" t="s">
        <v>845</v>
      </c>
      <c r="D321" s="20"/>
      <c r="E321" s="20"/>
      <c r="F321" s="20"/>
      <c r="G321" s="20"/>
      <c r="H321" s="52">
        <v>319859.46999999997</v>
      </c>
      <c r="I321" s="52">
        <v>27297.65</v>
      </c>
      <c r="J321" s="52">
        <v>0</v>
      </c>
      <c r="K321" s="52">
        <v>347157.12</v>
      </c>
      <c r="L321" s="116">
        <f>I321-J321</f>
        <v>27297.65</v>
      </c>
    </row>
    <row r="322" spans="1:12" x14ac:dyDescent="0.3">
      <c r="A322" s="18" t="s">
        <v>846</v>
      </c>
      <c r="B322" s="22" t="s">
        <v>341</v>
      </c>
      <c r="C322" s="23"/>
      <c r="D322" s="19" t="s">
        <v>845</v>
      </c>
      <c r="E322" s="20"/>
      <c r="F322" s="20"/>
      <c r="G322" s="20"/>
      <c r="H322" s="52">
        <v>319859.46999999997</v>
      </c>
      <c r="I322" s="52">
        <v>27297.65</v>
      </c>
      <c r="J322" s="52">
        <v>0</v>
      </c>
      <c r="K322" s="52">
        <v>347157.12</v>
      </c>
      <c r="L322" s="110"/>
    </row>
    <row r="323" spans="1:12" x14ac:dyDescent="0.3">
      <c r="A323" s="18" t="s">
        <v>847</v>
      </c>
      <c r="B323" s="22" t="s">
        <v>341</v>
      </c>
      <c r="C323" s="23"/>
      <c r="D323" s="23"/>
      <c r="E323" s="19" t="s">
        <v>845</v>
      </c>
      <c r="F323" s="20"/>
      <c r="G323" s="20"/>
      <c r="H323" s="52">
        <v>319859.46999999997</v>
      </c>
      <c r="I323" s="52">
        <v>27297.65</v>
      </c>
      <c r="J323" s="52">
        <v>0</v>
      </c>
      <c r="K323" s="52">
        <v>347157.12</v>
      </c>
      <c r="L323" s="110"/>
    </row>
    <row r="324" spans="1:12" x14ac:dyDescent="0.3">
      <c r="A324" s="18" t="s">
        <v>848</v>
      </c>
      <c r="B324" s="22" t="s">
        <v>341</v>
      </c>
      <c r="C324" s="23"/>
      <c r="D324" s="23"/>
      <c r="E324" s="23"/>
      <c r="F324" s="19" t="s">
        <v>849</v>
      </c>
      <c r="G324" s="20"/>
      <c r="H324" s="52">
        <v>39566</v>
      </c>
      <c r="I324" s="52">
        <v>8500</v>
      </c>
      <c r="J324" s="52">
        <v>0</v>
      </c>
      <c r="K324" s="52">
        <v>48066</v>
      </c>
      <c r="L324" s="116">
        <f>I324-J324</f>
        <v>8500</v>
      </c>
    </row>
    <row r="325" spans="1:12" x14ac:dyDescent="0.3">
      <c r="A325" s="24" t="s">
        <v>850</v>
      </c>
      <c r="B325" s="22" t="s">
        <v>341</v>
      </c>
      <c r="C325" s="23"/>
      <c r="D325" s="23"/>
      <c r="E325" s="23"/>
      <c r="F325" s="23"/>
      <c r="G325" s="25" t="s">
        <v>851</v>
      </c>
      <c r="H325" s="54">
        <v>39566</v>
      </c>
      <c r="I325" s="54">
        <v>8500</v>
      </c>
      <c r="J325" s="54">
        <v>0</v>
      </c>
      <c r="K325" s="54">
        <v>48066</v>
      </c>
      <c r="L325" s="64"/>
    </row>
    <row r="326" spans="1:12" x14ac:dyDescent="0.3">
      <c r="A326" s="26" t="s">
        <v>341</v>
      </c>
      <c r="B326" s="22" t="s">
        <v>341</v>
      </c>
      <c r="C326" s="23"/>
      <c r="D326" s="23"/>
      <c r="E326" s="23"/>
      <c r="F326" s="23"/>
      <c r="G326" s="27" t="s">
        <v>341</v>
      </c>
      <c r="H326" s="53"/>
      <c r="I326" s="53"/>
      <c r="J326" s="53"/>
      <c r="K326" s="53"/>
      <c r="L326" s="65"/>
    </row>
    <row r="327" spans="1:12" x14ac:dyDescent="0.3">
      <c r="A327" s="18" t="s">
        <v>852</v>
      </c>
      <c r="B327" s="22" t="s">
        <v>341</v>
      </c>
      <c r="C327" s="23"/>
      <c r="D327" s="23"/>
      <c r="E327" s="23"/>
      <c r="F327" s="19" t="s">
        <v>853</v>
      </c>
      <c r="G327" s="20"/>
      <c r="H327" s="52">
        <v>22543.02</v>
      </c>
      <c r="I327" s="52">
        <v>0</v>
      </c>
      <c r="J327" s="52">
        <v>0</v>
      </c>
      <c r="K327" s="52">
        <v>22543.02</v>
      </c>
      <c r="L327" s="116">
        <f>I327-J327</f>
        <v>0</v>
      </c>
    </row>
    <row r="328" spans="1:12" x14ac:dyDescent="0.3">
      <c r="A328" s="24" t="s">
        <v>854</v>
      </c>
      <c r="B328" s="22" t="s">
        <v>341</v>
      </c>
      <c r="C328" s="23"/>
      <c r="D328" s="23"/>
      <c r="E328" s="23"/>
      <c r="F328" s="23"/>
      <c r="G328" s="25" t="s">
        <v>855</v>
      </c>
      <c r="H328" s="54">
        <v>22543.02</v>
      </c>
      <c r="I328" s="54">
        <v>0</v>
      </c>
      <c r="J328" s="54">
        <v>0</v>
      </c>
      <c r="K328" s="54">
        <v>22543.02</v>
      </c>
      <c r="L328" s="64"/>
    </row>
    <row r="329" spans="1:12" x14ac:dyDescent="0.3">
      <c r="A329" s="26" t="s">
        <v>341</v>
      </c>
      <c r="B329" s="22" t="s">
        <v>341</v>
      </c>
      <c r="C329" s="23"/>
      <c r="D329" s="23"/>
      <c r="E329" s="23"/>
      <c r="F329" s="23"/>
      <c r="G329" s="27" t="s">
        <v>341</v>
      </c>
      <c r="H329" s="53"/>
      <c r="I329" s="53"/>
      <c r="J329" s="53"/>
      <c r="K329" s="53"/>
      <c r="L329" s="65"/>
    </row>
    <row r="330" spans="1:12" x14ac:dyDescent="0.3">
      <c r="A330" s="18" t="s">
        <v>862</v>
      </c>
      <c r="B330" s="22" t="s">
        <v>341</v>
      </c>
      <c r="C330" s="23"/>
      <c r="D330" s="23"/>
      <c r="E330" s="23"/>
      <c r="F330" s="19" t="s">
        <v>863</v>
      </c>
      <c r="G330" s="20"/>
      <c r="H330" s="52">
        <v>163806.35999999999</v>
      </c>
      <c r="I330" s="52">
        <v>2589.6999999999998</v>
      </c>
      <c r="J330" s="52">
        <v>0</v>
      </c>
      <c r="K330" s="52">
        <v>166396.06</v>
      </c>
      <c r="L330" s="116">
        <f t="shared" ref="L330:L337" si="1">I330-J330</f>
        <v>2589.6999999999998</v>
      </c>
    </row>
    <row r="331" spans="1:12" x14ac:dyDescent="0.3">
      <c r="A331" s="24" t="s">
        <v>864</v>
      </c>
      <c r="B331" s="22" t="s">
        <v>341</v>
      </c>
      <c r="C331" s="23"/>
      <c r="D331" s="23"/>
      <c r="E331" s="23"/>
      <c r="F331" s="23"/>
      <c r="G331" s="25" t="s">
        <v>865</v>
      </c>
      <c r="H331" s="54">
        <v>7635.06</v>
      </c>
      <c r="I331" s="54">
        <v>934.7</v>
      </c>
      <c r="J331" s="54">
        <v>0</v>
      </c>
      <c r="K331" s="54">
        <v>8569.76</v>
      </c>
      <c r="L331" s="116">
        <f t="shared" si="1"/>
        <v>934.7</v>
      </c>
    </row>
    <row r="332" spans="1:12" x14ac:dyDescent="0.3">
      <c r="A332" s="24" t="s">
        <v>866</v>
      </c>
      <c r="B332" s="22" t="s">
        <v>341</v>
      </c>
      <c r="C332" s="23"/>
      <c r="D332" s="23"/>
      <c r="E332" s="23"/>
      <c r="F332" s="23"/>
      <c r="G332" s="25" t="s">
        <v>768</v>
      </c>
      <c r="H332" s="54">
        <v>5498.02</v>
      </c>
      <c r="I332" s="54">
        <v>0</v>
      </c>
      <c r="J332" s="54">
        <v>0</v>
      </c>
      <c r="K332" s="54">
        <v>5498.02</v>
      </c>
      <c r="L332" s="116">
        <f t="shared" si="1"/>
        <v>0</v>
      </c>
    </row>
    <row r="333" spans="1:12" x14ac:dyDescent="0.3">
      <c r="A333" s="24" t="s">
        <v>867</v>
      </c>
      <c r="B333" s="22" t="s">
        <v>341</v>
      </c>
      <c r="C333" s="23"/>
      <c r="D333" s="23"/>
      <c r="E333" s="23"/>
      <c r="F333" s="23"/>
      <c r="G333" s="25" t="s">
        <v>868</v>
      </c>
      <c r="H333" s="54">
        <v>123833.7</v>
      </c>
      <c r="I333" s="54">
        <v>0</v>
      </c>
      <c r="J333" s="54">
        <v>0</v>
      </c>
      <c r="K333" s="54">
        <v>123833.7</v>
      </c>
      <c r="L333" s="116">
        <f t="shared" si="1"/>
        <v>0</v>
      </c>
    </row>
    <row r="334" spans="1:12" x14ac:dyDescent="0.3">
      <c r="A334" s="24" t="s">
        <v>869</v>
      </c>
      <c r="B334" s="22" t="s">
        <v>341</v>
      </c>
      <c r="C334" s="23"/>
      <c r="D334" s="23"/>
      <c r="E334" s="23"/>
      <c r="F334" s="23"/>
      <c r="G334" s="25" t="s">
        <v>870</v>
      </c>
      <c r="H334" s="54">
        <v>9645.2999999999993</v>
      </c>
      <c r="I334" s="54">
        <v>1655</v>
      </c>
      <c r="J334" s="54">
        <v>0</v>
      </c>
      <c r="K334" s="54">
        <v>11300.3</v>
      </c>
      <c r="L334" s="116">
        <f t="shared" si="1"/>
        <v>1655</v>
      </c>
    </row>
    <row r="335" spans="1:12" x14ac:dyDescent="0.3">
      <c r="A335" s="24" t="s">
        <v>871</v>
      </c>
      <c r="B335" s="22" t="s">
        <v>341</v>
      </c>
      <c r="C335" s="23"/>
      <c r="D335" s="23"/>
      <c r="E335" s="23"/>
      <c r="F335" s="23"/>
      <c r="G335" s="25" t="s">
        <v>872</v>
      </c>
      <c r="H335" s="54">
        <v>2283.4</v>
      </c>
      <c r="I335" s="54">
        <v>0</v>
      </c>
      <c r="J335" s="54">
        <v>0</v>
      </c>
      <c r="K335" s="54">
        <v>2283.4</v>
      </c>
      <c r="L335" s="116">
        <f t="shared" si="1"/>
        <v>0</v>
      </c>
    </row>
    <row r="336" spans="1:12" x14ac:dyDescent="0.3">
      <c r="A336" s="24" t="s">
        <v>873</v>
      </c>
      <c r="B336" s="22" t="s">
        <v>341</v>
      </c>
      <c r="C336" s="23"/>
      <c r="D336" s="23"/>
      <c r="E336" s="23"/>
      <c r="F336" s="23"/>
      <c r="G336" s="25" t="s">
        <v>874</v>
      </c>
      <c r="H336" s="54">
        <v>12600</v>
      </c>
      <c r="I336" s="54">
        <v>0</v>
      </c>
      <c r="J336" s="54">
        <v>0</v>
      </c>
      <c r="K336" s="54">
        <v>12600</v>
      </c>
      <c r="L336" s="116">
        <f t="shared" si="1"/>
        <v>0</v>
      </c>
    </row>
    <row r="337" spans="1:12" x14ac:dyDescent="0.3">
      <c r="A337" s="24" t="s">
        <v>877</v>
      </c>
      <c r="B337" s="22" t="s">
        <v>341</v>
      </c>
      <c r="C337" s="23"/>
      <c r="D337" s="23"/>
      <c r="E337" s="23"/>
      <c r="F337" s="23"/>
      <c r="G337" s="25" t="s">
        <v>878</v>
      </c>
      <c r="H337" s="54">
        <v>2310.88</v>
      </c>
      <c r="I337" s="54">
        <v>0</v>
      </c>
      <c r="J337" s="54">
        <v>0</v>
      </c>
      <c r="K337" s="54">
        <v>2310.88</v>
      </c>
      <c r="L337" s="116">
        <f t="shared" si="1"/>
        <v>0</v>
      </c>
    </row>
    <row r="338" spans="1:12" x14ac:dyDescent="0.3">
      <c r="A338" s="26" t="s">
        <v>341</v>
      </c>
      <c r="B338" s="22" t="s">
        <v>341</v>
      </c>
      <c r="C338" s="23"/>
      <c r="D338" s="23"/>
      <c r="E338" s="23"/>
      <c r="F338" s="23"/>
      <c r="G338" s="27" t="s">
        <v>341</v>
      </c>
      <c r="H338" s="53"/>
      <c r="I338" s="53"/>
      <c r="J338" s="53"/>
      <c r="K338" s="53"/>
      <c r="L338" s="65"/>
    </row>
    <row r="339" spans="1:12" x14ac:dyDescent="0.3">
      <c r="A339" s="18" t="s">
        <v>879</v>
      </c>
      <c r="B339" s="22" t="s">
        <v>341</v>
      </c>
      <c r="C339" s="23"/>
      <c r="D339" s="23"/>
      <c r="E339" s="23"/>
      <c r="F339" s="19" t="s">
        <v>752</v>
      </c>
      <c r="G339" s="20"/>
      <c r="H339" s="52">
        <v>93944.09</v>
      </c>
      <c r="I339" s="52">
        <v>16207.95</v>
      </c>
      <c r="J339" s="52">
        <v>0</v>
      </c>
      <c r="K339" s="52">
        <v>110152.04</v>
      </c>
      <c r="L339" s="116">
        <f>I339-J339</f>
        <v>16207.95</v>
      </c>
    </row>
    <row r="340" spans="1:12" x14ac:dyDescent="0.3">
      <c r="A340" s="24" t="s">
        <v>880</v>
      </c>
      <c r="B340" s="22" t="s">
        <v>341</v>
      </c>
      <c r="C340" s="23"/>
      <c r="D340" s="23"/>
      <c r="E340" s="23"/>
      <c r="F340" s="23"/>
      <c r="G340" s="25" t="s">
        <v>754</v>
      </c>
      <c r="H340" s="54">
        <v>12518.5</v>
      </c>
      <c r="I340" s="54">
        <v>6234.7</v>
      </c>
      <c r="J340" s="54">
        <v>0</v>
      </c>
      <c r="K340" s="54">
        <v>18753.2</v>
      </c>
      <c r="L340" s="64"/>
    </row>
    <row r="341" spans="1:12" x14ac:dyDescent="0.3">
      <c r="A341" s="24" t="s">
        <v>881</v>
      </c>
      <c r="B341" s="22" t="s">
        <v>341</v>
      </c>
      <c r="C341" s="23"/>
      <c r="D341" s="23"/>
      <c r="E341" s="23"/>
      <c r="F341" s="23"/>
      <c r="G341" s="25" t="s">
        <v>882</v>
      </c>
      <c r="H341" s="54">
        <v>176.4</v>
      </c>
      <c r="I341" s="54">
        <v>0</v>
      </c>
      <c r="J341" s="54">
        <v>0</v>
      </c>
      <c r="K341" s="54">
        <v>176.4</v>
      </c>
      <c r="L341" s="64"/>
    </row>
    <row r="342" spans="1:12" x14ac:dyDescent="0.3">
      <c r="A342" s="24" t="s">
        <v>883</v>
      </c>
      <c r="B342" s="22" t="s">
        <v>341</v>
      </c>
      <c r="C342" s="23"/>
      <c r="D342" s="23"/>
      <c r="E342" s="23"/>
      <c r="F342" s="23"/>
      <c r="G342" s="25" t="s">
        <v>884</v>
      </c>
      <c r="H342" s="54">
        <v>4356.6899999999996</v>
      </c>
      <c r="I342" s="54">
        <v>1547</v>
      </c>
      <c r="J342" s="54">
        <v>0</v>
      </c>
      <c r="K342" s="54">
        <v>5903.69</v>
      </c>
      <c r="L342" s="64"/>
    </row>
    <row r="343" spans="1:12" x14ac:dyDescent="0.3">
      <c r="A343" s="24" t="s">
        <v>885</v>
      </c>
      <c r="B343" s="22" t="s">
        <v>341</v>
      </c>
      <c r="C343" s="23"/>
      <c r="D343" s="23"/>
      <c r="E343" s="23"/>
      <c r="F343" s="23"/>
      <c r="G343" s="25" t="s">
        <v>886</v>
      </c>
      <c r="H343" s="54">
        <v>73027.5</v>
      </c>
      <c r="I343" s="54">
        <v>8426.25</v>
      </c>
      <c r="J343" s="54">
        <v>0</v>
      </c>
      <c r="K343" s="54">
        <v>81453.75</v>
      </c>
      <c r="L343" s="64"/>
    </row>
    <row r="344" spans="1:12" x14ac:dyDescent="0.3">
      <c r="A344" s="24" t="s">
        <v>888</v>
      </c>
      <c r="B344" s="22" t="s">
        <v>341</v>
      </c>
      <c r="C344" s="23"/>
      <c r="D344" s="23"/>
      <c r="E344" s="23"/>
      <c r="F344" s="23"/>
      <c r="G344" s="25" t="s">
        <v>756</v>
      </c>
      <c r="H344" s="54">
        <v>3865</v>
      </c>
      <c r="I344" s="54">
        <v>0</v>
      </c>
      <c r="J344" s="54">
        <v>0</v>
      </c>
      <c r="K344" s="54">
        <v>3865</v>
      </c>
      <c r="L344" s="64"/>
    </row>
    <row r="345" spans="1:12" x14ac:dyDescent="0.3">
      <c r="A345" s="26" t="s">
        <v>341</v>
      </c>
      <c r="B345" s="22" t="s">
        <v>341</v>
      </c>
      <c r="C345" s="23"/>
      <c r="D345" s="23"/>
      <c r="E345" s="23"/>
      <c r="F345" s="23"/>
      <c r="G345" s="27" t="s">
        <v>341</v>
      </c>
      <c r="H345" s="53"/>
      <c r="I345" s="53"/>
      <c r="J345" s="53"/>
      <c r="K345" s="53"/>
      <c r="L345" s="65"/>
    </row>
    <row r="346" spans="1:12" x14ac:dyDescent="0.3">
      <c r="A346" s="18" t="s">
        <v>889</v>
      </c>
      <c r="B346" s="21" t="s">
        <v>341</v>
      </c>
      <c r="C346" s="19" t="s">
        <v>890</v>
      </c>
      <c r="D346" s="20"/>
      <c r="E346" s="20"/>
      <c r="F346" s="20"/>
      <c r="G346" s="20"/>
      <c r="H346" s="52">
        <v>77081.06</v>
      </c>
      <c r="I346" s="52">
        <v>837.48</v>
      </c>
      <c r="J346" s="52">
        <v>0.01</v>
      </c>
      <c r="K346" s="52">
        <v>77918.53</v>
      </c>
      <c r="L346" s="116">
        <f>I346-J346</f>
        <v>837.47</v>
      </c>
    </row>
    <row r="347" spans="1:12" x14ac:dyDescent="0.3">
      <c r="A347" s="18" t="s">
        <v>891</v>
      </c>
      <c r="B347" s="22" t="s">
        <v>341</v>
      </c>
      <c r="C347" s="23"/>
      <c r="D347" s="19" t="s">
        <v>890</v>
      </c>
      <c r="E347" s="20"/>
      <c r="F347" s="20"/>
      <c r="G347" s="20"/>
      <c r="H347" s="52">
        <v>77081.06</v>
      </c>
      <c r="I347" s="52">
        <v>837.48</v>
      </c>
      <c r="J347" s="52">
        <v>0.01</v>
      </c>
      <c r="K347" s="52">
        <v>77918.53</v>
      </c>
      <c r="L347" s="110"/>
    </row>
    <row r="348" spans="1:12" x14ac:dyDescent="0.3">
      <c r="A348" s="18" t="s">
        <v>892</v>
      </c>
      <c r="B348" s="22" t="s">
        <v>341</v>
      </c>
      <c r="C348" s="23"/>
      <c r="D348" s="23"/>
      <c r="E348" s="19" t="s">
        <v>890</v>
      </c>
      <c r="F348" s="20"/>
      <c r="G348" s="20"/>
      <c r="H348" s="52">
        <v>77081.06</v>
      </c>
      <c r="I348" s="52">
        <v>837.48</v>
      </c>
      <c r="J348" s="52">
        <v>0.01</v>
      </c>
      <c r="K348" s="52">
        <v>77918.53</v>
      </c>
      <c r="L348" s="110"/>
    </row>
    <row r="349" spans="1:12" x14ac:dyDescent="0.3">
      <c r="A349" s="18" t="s">
        <v>893</v>
      </c>
      <c r="B349" s="22" t="s">
        <v>341</v>
      </c>
      <c r="C349" s="23"/>
      <c r="D349" s="23"/>
      <c r="E349" s="23"/>
      <c r="F349" s="19" t="s">
        <v>894</v>
      </c>
      <c r="G349" s="20"/>
      <c r="H349" s="52">
        <v>6513.31</v>
      </c>
      <c r="I349" s="52">
        <v>837.48</v>
      </c>
      <c r="J349" s="52">
        <v>0.01</v>
      </c>
      <c r="K349" s="52">
        <v>7350.78</v>
      </c>
      <c r="L349" s="116">
        <f>I349-J349</f>
        <v>837.47</v>
      </c>
    </row>
    <row r="350" spans="1:12" x14ac:dyDescent="0.3">
      <c r="A350" s="24" t="s">
        <v>895</v>
      </c>
      <c r="B350" s="22" t="s">
        <v>341</v>
      </c>
      <c r="C350" s="23"/>
      <c r="D350" s="23"/>
      <c r="E350" s="23"/>
      <c r="F350" s="23"/>
      <c r="G350" s="25" t="s">
        <v>896</v>
      </c>
      <c r="H350" s="54">
        <v>5862.47</v>
      </c>
      <c r="I350" s="54">
        <v>837.48</v>
      </c>
      <c r="J350" s="54">
        <v>0.01</v>
      </c>
      <c r="K350" s="54">
        <v>6699.94</v>
      </c>
      <c r="L350" s="64"/>
    </row>
    <row r="351" spans="1:12" x14ac:dyDescent="0.3">
      <c r="A351" s="24" t="s">
        <v>897</v>
      </c>
      <c r="B351" s="22" t="s">
        <v>341</v>
      </c>
      <c r="C351" s="23"/>
      <c r="D351" s="23"/>
      <c r="E351" s="23"/>
      <c r="F351" s="23"/>
      <c r="G351" s="25" t="s">
        <v>898</v>
      </c>
      <c r="H351" s="54">
        <v>650.84</v>
      </c>
      <c r="I351" s="54">
        <v>0</v>
      </c>
      <c r="J351" s="54">
        <v>0</v>
      </c>
      <c r="K351" s="54">
        <v>650.84</v>
      </c>
      <c r="L351" s="64"/>
    </row>
    <row r="352" spans="1:12" x14ac:dyDescent="0.3">
      <c r="A352" s="26" t="s">
        <v>341</v>
      </c>
      <c r="B352" s="22" t="s">
        <v>341</v>
      </c>
      <c r="C352" s="23"/>
      <c r="D352" s="23"/>
      <c r="E352" s="23"/>
      <c r="F352" s="23"/>
      <c r="G352" s="27" t="s">
        <v>341</v>
      </c>
      <c r="H352" s="53"/>
      <c r="I352" s="53"/>
      <c r="J352" s="53"/>
      <c r="K352" s="53"/>
      <c r="L352" s="65"/>
    </row>
    <row r="353" spans="1:12" x14ac:dyDescent="0.3">
      <c r="A353" s="18" t="s">
        <v>899</v>
      </c>
      <c r="B353" s="22" t="s">
        <v>341</v>
      </c>
      <c r="C353" s="23"/>
      <c r="D353" s="23"/>
      <c r="E353" s="23"/>
      <c r="F353" s="19" t="s">
        <v>900</v>
      </c>
      <c r="G353" s="20"/>
      <c r="H353" s="52">
        <v>49505.75</v>
      </c>
      <c r="I353" s="52">
        <v>0</v>
      </c>
      <c r="J353" s="52">
        <v>0</v>
      </c>
      <c r="K353" s="52">
        <v>49505.75</v>
      </c>
      <c r="L353" s="116">
        <f>I353-J353</f>
        <v>0</v>
      </c>
    </row>
    <row r="354" spans="1:12" x14ac:dyDescent="0.3">
      <c r="A354" s="24" t="s">
        <v>901</v>
      </c>
      <c r="B354" s="22" t="s">
        <v>341</v>
      </c>
      <c r="C354" s="23"/>
      <c r="D354" s="23"/>
      <c r="E354" s="23"/>
      <c r="F354" s="23"/>
      <c r="G354" s="25" t="s">
        <v>902</v>
      </c>
      <c r="H354" s="54">
        <v>5356.2</v>
      </c>
      <c r="I354" s="54">
        <v>0</v>
      </c>
      <c r="J354" s="54">
        <v>0</v>
      </c>
      <c r="K354" s="54">
        <v>5356.2</v>
      </c>
      <c r="L354" s="64"/>
    </row>
    <row r="355" spans="1:12" x14ac:dyDescent="0.3">
      <c r="A355" s="24" t="s">
        <v>905</v>
      </c>
      <c r="B355" s="22" t="s">
        <v>341</v>
      </c>
      <c r="C355" s="23"/>
      <c r="D355" s="23"/>
      <c r="E355" s="23"/>
      <c r="F355" s="23"/>
      <c r="G355" s="25" t="s">
        <v>906</v>
      </c>
      <c r="H355" s="54">
        <v>44149.55</v>
      </c>
      <c r="I355" s="54">
        <v>0</v>
      </c>
      <c r="J355" s="54">
        <v>0</v>
      </c>
      <c r="K355" s="54">
        <v>44149.55</v>
      </c>
      <c r="L355" s="64"/>
    </row>
    <row r="356" spans="1:12" x14ac:dyDescent="0.3">
      <c r="A356" s="26" t="s">
        <v>341</v>
      </c>
      <c r="B356" s="22" t="s">
        <v>341</v>
      </c>
      <c r="C356" s="23"/>
      <c r="D356" s="23"/>
      <c r="E356" s="23"/>
      <c r="F356" s="23"/>
      <c r="G356" s="27" t="s">
        <v>341</v>
      </c>
      <c r="H356" s="53"/>
      <c r="I356" s="53"/>
      <c r="J356" s="53"/>
      <c r="K356" s="53"/>
      <c r="L356" s="65"/>
    </row>
    <row r="357" spans="1:12" x14ac:dyDescent="0.3">
      <c r="A357" s="18" t="s">
        <v>915</v>
      </c>
      <c r="B357" s="22" t="s">
        <v>341</v>
      </c>
      <c r="C357" s="23"/>
      <c r="D357" s="23"/>
      <c r="E357" s="23"/>
      <c r="F357" s="19" t="s">
        <v>916</v>
      </c>
      <c r="G357" s="20"/>
      <c r="H357" s="52">
        <v>11262</v>
      </c>
      <c r="I357" s="52">
        <v>0</v>
      </c>
      <c r="J357" s="52">
        <v>0</v>
      </c>
      <c r="K357" s="52">
        <v>11262</v>
      </c>
      <c r="L357" s="116">
        <f>I357-J357</f>
        <v>0</v>
      </c>
    </row>
    <row r="358" spans="1:12" x14ac:dyDescent="0.3">
      <c r="A358" s="24" t="s">
        <v>917</v>
      </c>
      <c r="B358" s="22" t="s">
        <v>341</v>
      </c>
      <c r="C358" s="23"/>
      <c r="D358" s="23"/>
      <c r="E358" s="23"/>
      <c r="F358" s="23"/>
      <c r="G358" s="25" t="s">
        <v>918</v>
      </c>
      <c r="H358" s="54">
        <v>11262</v>
      </c>
      <c r="I358" s="54">
        <v>0</v>
      </c>
      <c r="J358" s="54">
        <v>0</v>
      </c>
      <c r="K358" s="54">
        <v>11262</v>
      </c>
      <c r="L358" s="64"/>
    </row>
    <row r="359" spans="1:12" x14ac:dyDescent="0.3">
      <c r="A359" s="26" t="s">
        <v>341</v>
      </c>
      <c r="B359" s="22" t="s">
        <v>341</v>
      </c>
      <c r="C359" s="23"/>
      <c r="D359" s="23"/>
      <c r="E359" s="23"/>
      <c r="F359" s="23"/>
      <c r="G359" s="27" t="s">
        <v>341</v>
      </c>
      <c r="H359" s="53"/>
      <c r="I359" s="53"/>
      <c r="J359" s="53"/>
      <c r="K359" s="53"/>
      <c r="L359" s="65"/>
    </row>
    <row r="360" spans="1:12" x14ac:dyDescent="0.3">
      <c r="A360" s="18" t="s">
        <v>919</v>
      </c>
      <c r="B360" s="22" t="s">
        <v>341</v>
      </c>
      <c r="C360" s="23"/>
      <c r="D360" s="23"/>
      <c r="E360" s="23"/>
      <c r="F360" s="19" t="s">
        <v>794</v>
      </c>
      <c r="G360" s="20"/>
      <c r="H360" s="52">
        <v>9800</v>
      </c>
      <c r="I360" s="52">
        <v>0</v>
      </c>
      <c r="J360" s="52">
        <v>0</v>
      </c>
      <c r="K360" s="52">
        <v>9800</v>
      </c>
      <c r="L360" s="116">
        <f>I360-J360</f>
        <v>0</v>
      </c>
    </row>
    <row r="361" spans="1:12" x14ac:dyDescent="0.3">
      <c r="A361" s="24" t="s">
        <v>920</v>
      </c>
      <c r="B361" s="22" t="s">
        <v>341</v>
      </c>
      <c r="C361" s="23"/>
      <c r="D361" s="23"/>
      <c r="E361" s="23"/>
      <c r="F361" s="23"/>
      <c r="G361" s="25" t="s">
        <v>794</v>
      </c>
      <c r="H361" s="54">
        <v>9800</v>
      </c>
      <c r="I361" s="54">
        <v>0</v>
      </c>
      <c r="J361" s="54">
        <v>0</v>
      </c>
      <c r="K361" s="54">
        <v>9800</v>
      </c>
      <c r="L361" s="64"/>
    </row>
    <row r="362" spans="1:12" x14ac:dyDescent="0.3">
      <c r="A362" s="18" t="s">
        <v>341</v>
      </c>
      <c r="B362" s="21" t="s">
        <v>341</v>
      </c>
      <c r="C362" s="19" t="s">
        <v>341</v>
      </c>
      <c r="D362" s="20"/>
      <c r="E362" s="20"/>
      <c r="F362" s="20"/>
      <c r="G362" s="20"/>
      <c r="H362" s="56"/>
      <c r="I362" s="56"/>
      <c r="J362" s="56"/>
      <c r="K362" s="56"/>
      <c r="L362" s="111"/>
    </row>
    <row r="363" spans="1:12" x14ac:dyDescent="0.3">
      <c r="A363" s="18" t="s">
        <v>921</v>
      </c>
      <c r="B363" s="21" t="s">
        <v>341</v>
      </c>
      <c r="C363" s="19" t="s">
        <v>922</v>
      </c>
      <c r="D363" s="20"/>
      <c r="E363" s="20"/>
      <c r="F363" s="20"/>
      <c r="G363" s="20"/>
      <c r="H363" s="52">
        <v>345799.28</v>
      </c>
      <c r="I363" s="52">
        <v>51363.78</v>
      </c>
      <c r="J363" s="52">
        <v>0</v>
      </c>
      <c r="K363" s="52">
        <v>397163.06</v>
      </c>
      <c r="L363" s="116">
        <f>I363-J363</f>
        <v>51363.78</v>
      </c>
    </row>
    <row r="364" spans="1:12" x14ac:dyDescent="0.3">
      <c r="A364" s="18" t="s">
        <v>923</v>
      </c>
      <c r="B364" s="22" t="s">
        <v>341</v>
      </c>
      <c r="C364" s="23"/>
      <c r="D364" s="19" t="s">
        <v>922</v>
      </c>
      <c r="E364" s="20"/>
      <c r="F364" s="20"/>
      <c r="G364" s="20"/>
      <c r="H364" s="52">
        <v>345799.28</v>
      </c>
      <c r="I364" s="52">
        <v>51363.78</v>
      </c>
      <c r="J364" s="52">
        <v>0</v>
      </c>
      <c r="K364" s="52">
        <v>397163.06</v>
      </c>
      <c r="L364" s="110"/>
    </row>
    <row r="365" spans="1:12" x14ac:dyDescent="0.3">
      <c r="A365" s="18" t="s">
        <v>924</v>
      </c>
      <c r="B365" s="22" t="s">
        <v>341</v>
      </c>
      <c r="C365" s="23"/>
      <c r="D365" s="23"/>
      <c r="E365" s="19" t="s">
        <v>922</v>
      </c>
      <c r="F365" s="20"/>
      <c r="G365" s="20"/>
      <c r="H365" s="52">
        <v>345799.28</v>
      </c>
      <c r="I365" s="52">
        <v>51363.78</v>
      </c>
      <c r="J365" s="52">
        <v>0</v>
      </c>
      <c r="K365" s="52">
        <v>397163.06</v>
      </c>
      <c r="L365" s="110"/>
    </row>
    <row r="366" spans="1:12" x14ac:dyDescent="0.3">
      <c r="A366" s="18" t="s">
        <v>925</v>
      </c>
      <c r="B366" s="22" t="s">
        <v>341</v>
      </c>
      <c r="C366" s="23"/>
      <c r="D366" s="23"/>
      <c r="E366" s="23"/>
      <c r="F366" s="19" t="s">
        <v>922</v>
      </c>
      <c r="G366" s="20"/>
      <c r="H366" s="52">
        <v>345799.28</v>
      </c>
      <c r="I366" s="52">
        <v>51363.78</v>
      </c>
      <c r="J366" s="52">
        <v>0</v>
      </c>
      <c r="K366" s="52">
        <v>397163.06</v>
      </c>
      <c r="L366" s="110"/>
    </row>
    <row r="367" spans="1:12" x14ac:dyDescent="0.3">
      <c r="A367" s="24" t="s">
        <v>926</v>
      </c>
      <c r="B367" s="22" t="s">
        <v>341</v>
      </c>
      <c r="C367" s="23"/>
      <c r="D367" s="23"/>
      <c r="E367" s="23"/>
      <c r="F367" s="23"/>
      <c r="G367" s="25" t="s">
        <v>927</v>
      </c>
      <c r="H367" s="54">
        <v>339537.11</v>
      </c>
      <c r="I367" s="54">
        <v>50585.78</v>
      </c>
      <c r="J367" s="54">
        <v>0</v>
      </c>
      <c r="K367" s="54">
        <v>390122.89</v>
      </c>
      <c r="L367" s="116">
        <f>I367-J367</f>
        <v>50585.78</v>
      </c>
    </row>
    <row r="368" spans="1:12" x14ac:dyDescent="0.3">
      <c r="A368" s="24" t="s">
        <v>928</v>
      </c>
      <c r="B368" s="22" t="s">
        <v>341</v>
      </c>
      <c r="C368" s="23"/>
      <c r="D368" s="23"/>
      <c r="E368" s="23"/>
      <c r="F368" s="23"/>
      <c r="G368" s="25" t="s">
        <v>929</v>
      </c>
      <c r="H368" s="54">
        <v>6262.17</v>
      </c>
      <c r="I368" s="54">
        <v>778</v>
      </c>
      <c r="J368" s="54">
        <v>0</v>
      </c>
      <c r="K368" s="54">
        <v>7040.17</v>
      </c>
      <c r="L368" s="116">
        <f>I368-J368</f>
        <v>778</v>
      </c>
    </row>
    <row r="369" spans="1:12" x14ac:dyDescent="0.3">
      <c r="A369" s="26" t="s">
        <v>341</v>
      </c>
      <c r="B369" s="22" t="s">
        <v>341</v>
      </c>
      <c r="C369" s="23"/>
      <c r="D369" s="23"/>
      <c r="E369" s="23"/>
      <c r="F369" s="23"/>
      <c r="G369" s="27" t="s">
        <v>341</v>
      </c>
      <c r="H369" s="53"/>
      <c r="I369" s="53"/>
      <c r="J369" s="53"/>
      <c r="K369" s="53"/>
      <c r="L369" s="65"/>
    </row>
    <row r="370" spans="1:12" x14ac:dyDescent="0.3">
      <c r="A370" s="18" t="s">
        <v>930</v>
      </c>
      <c r="B370" s="21" t="s">
        <v>341</v>
      </c>
      <c r="C370" s="19" t="s">
        <v>931</v>
      </c>
      <c r="D370" s="20"/>
      <c r="E370" s="20"/>
      <c r="F370" s="20"/>
      <c r="G370" s="20"/>
      <c r="H370" s="52">
        <v>23664.51</v>
      </c>
      <c r="I370" s="52">
        <v>1851.12</v>
      </c>
      <c r="J370" s="52">
        <v>0</v>
      </c>
      <c r="K370" s="52">
        <v>25515.63</v>
      </c>
      <c r="L370" s="116">
        <f>I370-J370</f>
        <v>1851.12</v>
      </c>
    </row>
    <row r="371" spans="1:12" x14ac:dyDescent="0.3">
      <c r="A371" s="18" t="s">
        <v>932</v>
      </c>
      <c r="B371" s="22" t="s">
        <v>341</v>
      </c>
      <c r="C371" s="23"/>
      <c r="D371" s="19" t="s">
        <v>931</v>
      </c>
      <c r="E371" s="20"/>
      <c r="F371" s="20"/>
      <c r="G371" s="20"/>
      <c r="H371" s="52">
        <v>23664.51</v>
      </c>
      <c r="I371" s="52">
        <v>1851.12</v>
      </c>
      <c r="J371" s="52">
        <v>0</v>
      </c>
      <c r="K371" s="52">
        <v>25515.63</v>
      </c>
      <c r="L371" s="110"/>
    </row>
    <row r="372" spans="1:12" x14ac:dyDescent="0.3">
      <c r="A372" s="18" t="s">
        <v>933</v>
      </c>
      <c r="B372" s="22" t="s">
        <v>341</v>
      </c>
      <c r="C372" s="23"/>
      <c r="D372" s="23"/>
      <c r="E372" s="19" t="s">
        <v>931</v>
      </c>
      <c r="F372" s="20"/>
      <c r="G372" s="20"/>
      <c r="H372" s="52">
        <v>23664.51</v>
      </c>
      <c r="I372" s="52">
        <v>1851.12</v>
      </c>
      <c r="J372" s="52">
        <v>0</v>
      </c>
      <c r="K372" s="52">
        <v>25515.63</v>
      </c>
      <c r="L372" s="110"/>
    </row>
    <row r="373" spans="1:12" x14ac:dyDescent="0.3">
      <c r="A373" s="18" t="s">
        <v>934</v>
      </c>
      <c r="B373" s="22" t="s">
        <v>341</v>
      </c>
      <c r="C373" s="23"/>
      <c r="D373" s="23"/>
      <c r="E373" s="23"/>
      <c r="F373" s="19" t="s">
        <v>931</v>
      </c>
      <c r="G373" s="20"/>
      <c r="H373" s="52">
        <v>23664.51</v>
      </c>
      <c r="I373" s="52">
        <v>1851.12</v>
      </c>
      <c r="J373" s="52">
        <v>0</v>
      </c>
      <c r="K373" s="52">
        <v>25515.63</v>
      </c>
      <c r="L373" s="110"/>
    </row>
    <row r="374" spans="1:12" x14ac:dyDescent="0.3">
      <c r="A374" s="24" t="s">
        <v>935</v>
      </c>
      <c r="B374" s="22" t="s">
        <v>341</v>
      </c>
      <c r="C374" s="23"/>
      <c r="D374" s="23"/>
      <c r="E374" s="23"/>
      <c r="F374" s="23"/>
      <c r="G374" s="25" t="s">
        <v>567</v>
      </c>
      <c r="H374" s="54">
        <v>11092.66</v>
      </c>
      <c r="I374" s="54">
        <v>1616.52</v>
      </c>
      <c r="J374" s="54">
        <v>0</v>
      </c>
      <c r="K374" s="54">
        <v>12709.18</v>
      </c>
      <c r="L374" s="64"/>
    </row>
    <row r="375" spans="1:12" x14ac:dyDescent="0.3">
      <c r="A375" s="24" t="s">
        <v>936</v>
      </c>
      <c r="B375" s="22" t="s">
        <v>341</v>
      </c>
      <c r="C375" s="23"/>
      <c r="D375" s="23"/>
      <c r="E375" s="23"/>
      <c r="F375" s="23"/>
      <c r="G375" s="25" t="s">
        <v>565</v>
      </c>
      <c r="H375" s="54">
        <v>12571.85</v>
      </c>
      <c r="I375" s="54">
        <v>234.6</v>
      </c>
      <c r="J375" s="54">
        <v>0</v>
      </c>
      <c r="K375" s="54">
        <v>12806.45</v>
      </c>
      <c r="L375" s="64"/>
    </row>
    <row r="376" spans="1:12" x14ac:dyDescent="0.3">
      <c r="A376" s="26" t="s">
        <v>341</v>
      </c>
      <c r="B376" s="22" t="s">
        <v>341</v>
      </c>
      <c r="C376" s="23"/>
      <c r="D376" s="23"/>
      <c r="E376" s="23"/>
      <c r="F376" s="23"/>
      <c r="G376" s="27" t="s">
        <v>341</v>
      </c>
      <c r="H376" s="53"/>
      <c r="I376" s="53"/>
      <c r="J376" s="53"/>
      <c r="K376" s="53"/>
      <c r="L376" s="65"/>
    </row>
    <row r="377" spans="1:12" x14ac:dyDescent="0.3">
      <c r="A377" s="18" t="s">
        <v>937</v>
      </c>
      <c r="B377" s="21" t="s">
        <v>341</v>
      </c>
      <c r="C377" s="19" t="s">
        <v>938</v>
      </c>
      <c r="D377" s="20"/>
      <c r="E377" s="20"/>
      <c r="F377" s="20"/>
      <c r="G377" s="20"/>
      <c r="H377" s="52">
        <v>2267.09</v>
      </c>
      <c r="I377" s="52">
        <v>0</v>
      </c>
      <c r="J377" s="52">
        <v>0</v>
      </c>
      <c r="K377" s="52">
        <v>2267.09</v>
      </c>
      <c r="L377" s="116">
        <f>I377-J377</f>
        <v>0</v>
      </c>
    </row>
    <row r="378" spans="1:12" x14ac:dyDescent="0.3">
      <c r="A378" s="18" t="s">
        <v>939</v>
      </c>
      <c r="B378" s="22" t="s">
        <v>341</v>
      </c>
      <c r="C378" s="23"/>
      <c r="D378" s="19" t="s">
        <v>938</v>
      </c>
      <c r="E378" s="20"/>
      <c r="F378" s="20"/>
      <c r="G378" s="20"/>
      <c r="H378" s="52">
        <v>2267.09</v>
      </c>
      <c r="I378" s="52">
        <v>0</v>
      </c>
      <c r="J378" s="52">
        <v>0</v>
      </c>
      <c r="K378" s="52">
        <v>2267.09</v>
      </c>
      <c r="L378" s="110"/>
    </row>
    <row r="379" spans="1:12" x14ac:dyDescent="0.3">
      <c r="A379" s="18" t="s">
        <v>940</v>
      </c>
      <c r="B379" s="22" t="s">
        <v>341</v>
      </c>
      <c r="C379" s="23"/>
      <c r="D379" s="23"/>
      <c r="E379" s="19" t="s">
        <v>938</v>
      </c>
      <c r="F379" s="20"/>
      <c r="G379" s="20"/>
      <c r="H379" s="52">
        <v>2267.09</v>
      </c>
      <c r="I379" s="52">
        <v>0</v>
      </c>
      <c r="J379" s="52">
        <v>0</v>
      </c>
      <c r="K379" s="52">
        <v>2267.09</v>
      </c>
      <c r="L379" s="110"/>
    </row>
    <row r="380" spans="1:12" x14ac:dyDescent="0.3">
      <c r="A380" s="18" t="s">
        <v>941</v>
      </c>
      <c r="B380" s="22" t="s">
        <v>341</v>
      </c>
      <c r="C380" s="23"/>
      <c r="D380" s="23"/>
      <c r="E380" s="23"/>
      <c r="F380" s="19" t="s">
        <v>938</v>
      </c>
      <c r="G380" s="20"/>
      <c r="H380" s="52">
        <v>2267.09</v>
      </c>
      <c r="I380" s="52">
        <v>0</v>
      </c>
      <c r="J380" s="52">
        <v>0</v>
      </c>
      <c r="K380" s="52">
        <v>2267.09</v>
      </c>
      <c r="L380" s="110"/>
    </row>
    <row r="381" spans="1:12" x14ac:dyDescent="0.3">
      <c r="A381" s="24" t="s">
        <v>942</v>
      </c>
      <c r="B381" s="22" t="s">
        <v>341</v>
      </c>
      <c r="C381" s="23"/>
      <c r="D381" s="23"/>
      <c r="E381" s="23"/>
      <c r="F381" s="23"/>
      <c r="G381" s="25" t="s">
        <v>938</v>
      </c>
      <c r="H381" s="54">
        <v>2267.09</v>
      </c>
      <c r="I381" s="54">
        <v>0</v>
      </c>
      <c r="J381" s="54">
        <v>0</v>
      </c>
      <c r="K381" s="54">
        <v>2267.09</v>
      </c>
      <c r="L381" s="64"/>
    </row>
    <row r="382" spans="1:12" x14ac:dyDescent="0.3">
      <c r="A382" s="26" t="s">
        <v>341</v>
      </c>
      <c r="B382" s="22" t="s">
        <v>341</v>
      </c>
      <c r="C382" s="23"/>
      <c r="D382" s="23"/>
      <c r="E382" s="23"/>
      <c r="F382" s="23"/>
      <c r="G382" s="27" t="s">
        <v>341</v>
      </c>
      <c r="H382" s="53"/>
      <c r="I382" s="53"/>
      <c r="J382" s="53"/>
      <c r="K382" s="53"/>
      <c r="L382" s="65"/>
    </row>
    <row r="383" spans="1:12" x14ac:dyDescent="0.3">
      <c r="A383" s="18" t="s">
        <v>943</v>
      </c>
      <c r="B383" s="21" t="s">
        <v>341</v>
      </c>
      <c r="C383" s="19" t="s">
        <v>944</v>
      </c>
      <c r="D383" s="20"/>
      <c r="E383" s="20"/>
      <c r="F383" s="20"/>
      <c r="G383" s="20"/>
      <c r="H383" s="52">
        <v>66021.75</v>
      </c>
      <c r="I383" s="52">
        <v>20810.47</v>
      </c>
      <c r="J383" s="52">
        <v>0</v>
      </c>
      <c r="K383" s="52">
        <v>86832.22</v>
      </c>
      <c r="L383" s="116">
        <f>I383-J383</f>
        <v>20810.47</v>
      </c>
    </row>
    <row r="384" spans="1:12" x14ac:dyDescent="0.3">
      <c r="A384" s="18" t="s">
        <v>945</v>
      </c>
      <c r="B384" s="22" t="s">
        <v>341</v>
      </c>
      <c r="C384" s="23"/>
      <c r="D384" s="19" t="s">
        <v>944</v>
      </c>
      <c r="E384" s="20"/>
      <c r="F384" s="20"/>
      <c r="G384" s="20"/>
      <c r="H384" s="52">
        <v>66021.75</v>
      </c>
      <c r="I384" s="52">
        <v>20810.47</v>
      </c>
      <c r="J384" s="52">
        <v>0</v>
      </c>
      <c r="K384" s="52">
        <v>86832.22</v>
      </c>
      <c r="L384" s="110"/>
    </row>
    <row r="385" spans="1:12" x14ac:dyDescent="0.3">
      <c r="A385" s="18" t="s">
        <v>946</v>
      </c>
      <c r="B385" s="22" t="s">
        <v>341</v>
      </c>
      <c r="C385" s="23"/>
      <c r="D385" s="23"/>
      <c r="E385" s="19" t="s">
        <v>944</v>
      </c>
      <c r="F385" s="20"/>
      <c r="G385" s="20"/>
      <c r="H385" s="52">
        <v>66021.75</v>
      </c>
      <c r="I385" s="52">
        <v>20810.47</v>
      </c>
      <c r="J385" s="52">
        <v>0</v>
      </c>
      <c r="K385" s="52">
        <v>86832.22</v>
      </c>
      <c r="L385" s="110"/>
    </row>
    <row r="386" spans="1:12" x14ac:dyDescent="0.3">
      <c r="A386" s="18" t="s">
        <v>947</v>
      </c>
      <c r="B386" s="22" t="s">
        <v>341</v>
      </c>
      <c r="C386" s="23"/>
      <c r="D386" s="23"/>
      <c r="E386" s="23"/>
      <c r="F386" s="19" t="s">
        <v>944</v>
      </c>
      <c r="G386" s="20"/>
      <c r="H386" s="52">
        <v>66021.75</v>
      </c>
      <c r="I386" s="52">
        <v>20810.47</v>
      </c>
      <c r="J386" s="52">
        <v>0</v>
      </c>
      <c r="K386" s="52">
        <v>86832.22</v>
      </c>
      <c r="L386" s="110"/>
    </row>
    <row r="387" spans="1:12" x14ac:dyDescent="0.3">
      <c r="A387" s="24" t="s">
        <v>948</v>
      </c>
      <c r="B387" s="22" t="s">
        <v>341</v>
      </c>
      <c r="C387" s="23"/>
      <c r="D387" s="23"/>
      <c r="E387" s="23"/>
      <c r="F387" s="23"/>
      <c r="G387" s="25" t="s">
        <v>949</v>
      </c>
      <c r="H387" s="54">
        <v>4086.75</v>
      </c>
      <c r="I387" s="54">
        <v>3409.38</v>
      </c>
      <c r="J387" s="54">
        <v>0</v>
      </c>
      <c r="K387" s="54">
        <v>7496.13</v>
      </c>
      <c r="L387" s="64"/>
    </row>
    <row r="388" spans="1:12" x14ac:dyDescent="0.3">
      <c r="A388" s="24" t="s">
        <v>950</v>
      </c>
      <c r="B388" s="22" t="s">
        <v>341</v>
      </c>
      <c r="C388" s="23"/>
      <c r="D388" s="23"/>
      <c r="E388" s="23"/>
      <c r="F388" s="23"/>
      <c r="G388" s="25" t="s">
        <v>951</v>
      </c>
      <c r="H388" s="54">
        <v>60000</v>
      </c>
      <c r="I388" s="54">
        <v>0</v>
      </c>
      <c r="J388" s="54">
        <v>0</v>
      </c>
      <c r="K388" s="54">
        <v>60000</v>
      </c>
      <c r="L388" s="64"/>
    </row>
    <row r="389" spans="1:12" x14ac:dyDescent="0.3">
      <c r="A389" s="24" t="s">
        <v>952</v>
      </c>
      <c r="B389" s="22" t="s">
        <v>341</v>
      </c>
      <c r="C389" s="23"/>
      <c r="D389" s="23"/>
      <c r="E389" s="23"/>
      <c r="F389" s="23"/>
      <c r="G389" s="25" t="s">
        <v>953</v>
      </c>
      <c r="H389" s="54">
        <v>1935</v>
      </c>
      <c r="I389" s="54">
        <v>17401.09</v>
      </c>
      <c r="J389" s="54">
        <v>0</v>
      </c>
      <c r="K389" s="54">
        <v>19336.09</v>
      </c>
      <c r="L389" s="64"/>
    </row>
    <row r="390" spans="1:12" x14ac:dyDescent="0.3">
      <c r="A390" s="18" t="s">
        <v>341</v>
      </c>
      <c r="B390" s="22" t="s">
        <v>341</v>
      </c>
      <c r="C390" s="23"/>
      <c r="D390" s="23"/>
      <c r="E390" s="19" t="s">
        <v>341</v>
      </c>
      <c r="F390" s="20"/>
      <c r="G390" s="20"/>
      <c r="H390" s="56"/>
      <c r="I390" s="56"/>
      <c r="J390" s="56"/>
      <c r="K390" s="56"/>
      <c r="L390" s="111"/>
    </row>
    <row r="391" spans="1:12" x14ac:dyDescent="0.3">
      <c r="A391" s="18" t="s">
        <v>74</v>
      </c>
      <c r="B391" s="19" t="s">
        <v>954</v>
      </c>
      <c r="C391" s="20"/>
      <c r="D391" s="20"/>
      <c r="E391" s="20"/>
      <c r="F391" s="20"/>
      <c r="G391" s="20"/>
      <c r="H391" s="52">
        <v>15374441.01</v>
      </c>
      <c r="I391" s="52">
        <v>0</v>
      </c>
      <c r="J391" s="52">
        <v>2356520.5499999998</v>
      </c>
      <c r="K391" s="52">
        <v>17730961.559999999</v>
      </c>
      <c r="L391" s="110"/>
    </row>
    <row r="392" spans="1:12" x14ac:dyDescent="0.3">
      <c r="A392" s="18" t="s">
        <v>955</v>
      </c>
      <c r="B392" s="21" t="s">
        <v>341</v>
      </c>
      <c r="C392" s="19" t="s">
        <v>954</v>
      </c>
      <c r="D392" s="20"/>
      <c r="E392" s="20"/>
      <c r="F392" s="20"/>
      <c r="G392" s="20"/>
      <c r="H392" s="52">
        <v>15374441.01</v>
      </c>
      <c r="I392" s="52">
        <v>0</v>
      </c>
      <c r="J392" s="52">
        <v>2356520.5499999998</v>
      </c>
      <c r="K392" s="52">
        <v>17730961.559999999</v>
      </c>
      <c r="L392" s="110"/>
    </row>
    <row r="393" spans="1:12" x14ac:dyDescent="0.3">
      <c r="A393" s="18" t="s">
        <v>956</v>
      </c>
      <c r="B393" s="22" t="s">
        <v>341</v>
      </c>
      <c r="C393" s="23"/>
      <c r="D393" s="19" t="s">
        <v>954</v>
      </c>
      <c r="E393" s="20"/>
      <c r="F393" s="20"/>
      <c r="G393" s="20"/>
      <c r="H393" s="52">
        <v>15374441.01</v>
      </c>
      <c r="I393" s="52">
        <v>0</v>
      </c>
      <c r="J393" s="52">
        <v>2356520.5499999998</v>
      </c>
      <c r="K393" s="52">
        <v>17730961.559999999</v>
      </c>
      <c r="L393" s="110"/>
    </row>
    <row r="394" spans="1:12" x14ac:dyDescent="0.3">
      <c r="A394" s="18" t="s">
        <v>957</v>
      </c>
      <c r="B394" s="22" t="s">
        <v>341</v>
      </c>
      <c r="C394" s="23"/>
      <c r="D394" s="23"/>
      <c r="E394" s="19" t="s">
        <v>958</v>
      </c>
      <c r="F394" s="20"/>
      <c r="G394" s="20"/>
      <c r="H394" s="52">
        <v>15046190.17</v>
      </c>
      <c r="I394" s="52">
        <v>0</v>
      </c>
      <c r="J394" s="52">
        <v>2315072.0499999998</v>
      </c>
      <c r="K394" s="52">
        <v>17361262.219999999</v>
      </c>
      <c r="L394" s="110"/>
    </row>
    <row r="395" spans="1:12" x14ac:dyDescent="0.3">
      <c r="A395" s="18" t="s">
        <v>959</v>
      </c>
      <c r="B395" s="22" t="s">
        <v>341</v>
      </c>
      <c r="C395" s="23"/>
      <c r="D395" s="23"/>
      <c r="E395" s="23"/>
      <c r="F395" s="19" t="s">
        <v>958</v>
      </c>
      <c r="G395" s="20"/>
      <c r="H395" s="52">
        <v>15046190.17</v>
      </c>
      <c r="I395" s="52">
        <v>0</v>
      </c>
      <c r="J395" s="52">
        <v>2315072.0499999998</v>
      </c>
      <c r="K395" s="52">
        <v>17361262.219999999</v>
      </c>
      <c r="L395" s="110"/>
    </row>
    <row r="396" spans="1:12" x14ac:dyDescent="0.3">
      <c r="A396" s="24" t="s">
        <v>960</v>
      </c>
      <c r="B396" s="22" t="s">
        <v>341</v>
      </c>
      <c r="C396" s="23"/>
      <c r="D396" s="23"/>
      <c r="E396" s="23"/>
      <c r="F396" s="23"/>
      <c r="G396" s="25" t="s">
        <v>546</v>
      </c>
      <c r="H396" s="54">
        <v>15046190.17</v>
      </c>
      <c r="I396" s="54">
        <v>0</v>
      </c>
      <c r="J396" s="118">
        <v>2315072.0499999998</v>
      </c>
      <c r="K396" s="54">
        <v>17361262.219999999</v>
      </c>
      <c r="L396" s="64"/>
    </row>
    <row r="397" spans="1:12" x14ac:dyDescent="0.3">
      <c r="A397" s="26" t="s">
        <v>341</v>
      </c>
      <c r="B397" s="22" t="s">
        <v>341</v>
      </c>
      <c r="C397" s="23"/>
      <c r="D397" s="23"/>
      <c r="E397" s="23"/>
      <c r="F397" s="23"/>
      <c r="G397" s="27" t="s">
        <v>341</v>
      </c>
      <c r="H397" s="53"/>
      <c r="I397" s="53"/>
      <c r="J397" s="119"/>
      <c r="K397" s="53"/>
      <c r="L397" s="65"/>
    </row>
    <row r="398" spans="1:12" x14ac:dyDescent="0.3">
      <c r="A398" s="18" t="s">
        <v>961</v>
      </c>
      <c r="B398" s="22" t="s">
        <v>341</v>
      </c>
      <c r="C398" s="23"/>
      <c r="D398" s="23"/>
      <c r="E398" s="19" t="s">
        <v>962</v>
      </c>
      <c r="F398" s="20"/>
      <c r="G398" s="20"/>
      <c r="H398" s="52">
        <v>63187.26</v>
      </c>
      <c r="I398" s="52">
        <v>0</v>
      </c>
      <c r="J398" s="120">
        <v>7646.88</v>
      </c>
      <c r="K398" s="52">
        <v>70834.14</v>
      </c>
      <c r="L398" s="110"/>
    </row>
    <row r="399" spans="1:12" x14ac:dyDescent="0.3">
      <c r="A399" s="18" t="s">
        <v>963</v>
      </c>
      <c r="B399" s="22" t="s">
        <v>341</v>
      </c>
      <c r="C399" s="23"/>
      <c r="D399" s="23"/>
      <c r="E399" s="23"/>
      <c r="F399" s="19" t="s">
        <v>964</v>
      </c>
      <c r="G399" s="20"/>
      <c r="H399" s="52">
        <v>63187.26</v>
      </c>
      <c r="I399" s="52">
        <v>0</v>
      </c>
      <c r="J399" s="120">
        <v>7646.88</v>
      </c>
      <c r="K399" s="52">
        <v>70834.14</v>
      </c>
      <c r="L399" s="110"/>
    </row>
    <row r="400" spans="1:12" x14ac:dyDescent="0.3">
      <c r="A400" s="24" t="s">
        <v>965</v>
      </c>
      <c r="B400" s="22" t="s">
        <v>341</v>
      </c>
      <c r="C400" s="23"/>
      <c r="D400" s="23"/>
      <c r="E400" s="23"/>
      <c r="F400" s="23"/>
      <c r="G400" s="25" t="s">
        <v>966</v>
      </c>
      <c r="H400" s="54">
        <v>63187.26</v>
      </c>
      <c r="I400" s="54">
        <v>0</v>
      </c>
      <c r="J400" s="118">
        <v>7646.88</v>
      </c>
      <c r="K400" s="54">
        <v>70834.14</v>
      </c>
      <c r="L400" s="64"/>
    </row>
    <row r="401" spans="1:17" x14ac:dyDescent="0.3">
      <c r="A401" s="26" t="s">
        <v>341</v>
      </c>
      <c r="B401" s="22" t="s">
        <v>341</v>
      </c>
      <c r="C401" s="23"/>
      <c r="D401" s="23"/>
      <c r="E401" s="23"/>
      <c r="F401" s="23"/>
      <c r="G401" s="27" t="s">
        <v>341</v>
      </c>
      <c r="H401" s="53"/>
      <c r="I401" s="53"/>
      <c r="J401" s="119"/>
      <c r="K401" s="53"/>
      <c r="L401" s="65"/>
      <c r="Q401" s="117"/>
    </row>
    <row r="402" spans="1:17" x14ac:dyDescent="0.3">
      <c r="A402" s="18" t="s">
        <v>967</v>
      </c>
      <c r="B402" s="22" t="s">
        <v>341</v>
      </c>
      <c r="C402" s="23"/>
      <c r="D402" s="23"/>
      <c r="E402" s="19" t="s">
        <v>968</v>
      </c>
      <c r="F402" s="20"/>
      <c r="G402" s="20"/>
      <c r="H402" s="52">
        <v>214784.01</v>
      </c>
      <c r="I402" s="52">
        <v>0</v>
      </c>
      <c r="J402" s="120">
        <v>30330.67</v>
      </c>
      <c r="K402" s="52">
        <v>245114.68</v>
      </c>
      <c r="L402" s="110"/>
    </row>
    <row r="403" spans="1:17" x14ac:dyDescent="0.3">
      <c r="A403" s="18" t="s">
        <v>969</v>
      </c>
      <c r="B403" s="22" t="s">
        <v>341</v>
      </c>
      <c r="C403" s="23"/>
      <c r="D403" s="23"/>
      <c r="E403" s="23"/>
      <c r="F403" s="19" t="s">
        <v>968</v>
      </c>
      <c r="G403" s="20"/>
      <c r="H403" s="52">
        <v>214784.01</v>
      </c>
      <c r="I403" s="52">
        <v>0</v>
      </c>
      <c r="J403" s="120">
        <v>30330.67</v>
      </c>
      <c r="K403" s="52">
        <v>245114.68</v>
      </c>
      <c r="L403" s="110"/>
    </row>
    <row r="404" spans="1:17" x14ac:dyDescent="0.3">
      <c r="A404" s="24" t="s">
        <v>970</v>
      </c>
      <c r="B404" s="22" t="s">
        <v>341</v>
      </c>
      <c r="C404" s="23"/>
      <c r="D404" s="23"/>
      <c r="E404" s="23"/>
      <c r="F404" s="23"/>
      <c r="G404" s="25" t="s">
        <v>971</v>
      </c>
      <c r="H404" s="54">
        <v>213589.63</v>
      </c>
      <c r="I404" s="54">
        <v>0</v>
      </c>
      <c r="J404" s="118">
        <v>20260.64</v>
      </c>
      <c r="K404" s="54">
        <v>233850.27</v>
      </c>
      <c r="L404" s="64"/>
    </row>
    <row r="405" spans="1:17" x14ac:dyDescent="0.3">
      <c r="A405" s="24" t="s">
        <v>972</v>
      </c>
      <c r="B405" s="22" t="s">
        <v>341</v>
      </c>
      <c r="C405" s="23"/>
      <c r="D405" s="23"/>
      <c r="E405" s="23"/>
      <c r="F405" s="23"/>
      <c r="G405" s="25" t="s">
        <v>973</v>
      </c>
      <c r="H405" s="54">
        <v>1194.3800000000001</v>
      </c>
      <c r="I405" s="54">
        <v>0</v>
      </c>
      <c r="J405" s="54">
        <v>10070.030000000001</v>
      </c>
      <c r="K405" s="54">
        <v>11264.41</v>
      </c>
      <c r="L405" s="64"/>
    </row>
    <row r="406" spans="1:17" x14ac:dyDescent="0.3">
      <c r="A406" s="26" t="s">
        <v>341</v>
      </c>
      <c r="B406" s="22" t="s">
        <v>341</v>
      </c>
      <c r="C406" s="23"/>
      <c r="D406" s="23"/>
      <c r="E406" s="23"/>
      <c r="F406" s="23"/>
      <c r="G406" s="27" t="s">
        <v>341</v>
      </c>
      <c r="H406" s="53"/>
      <c r="I406" s="53"/>
      <c r="J406" s="53"/>
      <c r="K406" s="53"/>
      <c r="L406" s="65"/>
    </row>
    <row r="407" spans="1:17" x14ac:dyDescent="0.3">
      <c r="A407" s="18" t="s">
        <v>974</v>
      </c>
      <c r="B407" s="22" t="s">
        <v>341</v>
      </c>
      <c r="C407" s="23"/>
      <c r="D407" s="23"/>
      <c r="E407" s="19" t="s">
        <v>975</v>
      </c>
      <c r="F407" s="20"/>
      <c r="G407" s="20"/>
      <c r="H407" s="52">
        <v>444.37</v>
      </c>
      <c r="I407" s="52">
        <v>0</v>
      </c>
      <c r="J407" s="52">
        <v>9.66</v>
      </c>
      <c r="K407" s="52">
        <v>454.03</v>
      </c>
      <c r="L407" s="110"/>
    </row>
    <row r="408" spans="1:17" x14ac:dyDescent="0.3">
      <c r="A408" s="18" t="s">
        <v>976</v>
      </c>
      <c r="B408" s="22" t="s">
        <v>341</v>
      </c>
      <c r="C408" s="23"/>
      <c r="D408" s="23"/>
      <c r="E408" s="23"/>
      <c r="F408" s="19" t="s">
        <v>977</v>
      </c>
      <c r="G408" s="20"/>
      <c r="H408" s="52">
        <v>444.37</v>
      </c>
      <c r="I408" s="52">
        <v>0</v>
      </c>
      <c r="J408" s="52">
        <v>9.66</v>
      </c>
      <c r="K408" s="52">
        <v>454.03</v>
      </c>
      <c r="L408" s="110"/>
    </row>
    <row r="409" spans="1:17" x14ac:dyDescent="0.3">
      <c r="A409" s="24" t="s">
        <v>978</v>
      </c>
      <c r="B409" s="22" t="s">
        <v>341</v>
      </c>
      <c r="C409" s="23"/>
      <c r="D409" s="23"/>
      <c r="E409" s="23"/>
      <c r="F409" s="23"/>
      <c r="G409" s="25" t="s">
        <v>979</v>
      </c>
      <c r="H409" s="54">
        <v>444.37</v>
      </c>
      <c r="I409" s="54">
        <v>0</v>
      </c>
      <c r="J409" s="54">
        <v>9.66</v>
      </c>
      <c r="K409" s="54">
        <v>454.03</v>
      </c>
      <c r="L409" s="64"/>
    </row>
    <row r="410" spans="1:17" x14ac:dyDescent="0.3">
      <c r="A410" s="26" t="s">
        <v>341</v>
      </c>
      <c r="B410" s="22" t="s">
        <v>341</v>
      </c>
      <c r="C410" s="23"/>
      <c r="D410" s="23"/>
      <c r="E410" s="23"/>
      <c r="F410" s="23"/>
      <c r="G410" s="27" t="s">
        <v>341</v>
      </c>
      <c r="H410" s="53"/>
      <c r="I410" s="53"/>
      <c r="J410" s="53"/>
      <c r="K410" s="53"/>
      <c r="L410" s="65"/>
    </row>
    <row r="411" spans="1:17" x14ac:dyDescent="0.3">
      <c r="A411" s="18" t="s">
        <v>980</v>
      </c>
      <c r="B411" s="22" t="s">
        <v>341</v>
      </c>
      <c r="C411" s="23"/>
      <c r="D411" s="23"/>
      <c r="E411" s="19" t="s">
        <v>981</v>
      </c>
      <c r="F411" s="20"/>
      <c r="G411" s="20"/>
      <c r="H411" s="52">
        <v>45748.45</v>
      </c>
      <c r="I411" s="52">
        <v>0</v>
      </c>
      <c r="J411" s="52">
        <v>51.91</v>
      </c>
      <c r="K411" s="52">
        <v>45800.36</v>
      </c>
      <c r="L411" s="110"/>
    </row>
    <row r="412" spans="1:17" x14ac:dyDescent="0.3">
      <c r="A412" s="18" t="s">
        <v>982</v>
      </c>
      <c r="B412" s="22" t="s">
        <v>341</v>
      </c>
      <c r="C412" s="23"/>
      <c r="D412" s="23"/>
      <c r="E412" s="23"/>
      <c r="F412" s="19" t="s">
        <v>983</v>
      </c>
      <c r="G412" s="20"/>
      <c r="H412" s="52">
        <v>45748.45</v>
      </c>
      <c r="I412" s="52">
        <v>0</v>
      </c>
      <c r="J412" s="52">
        <v>51.91</v>
      </c>
      <c r="K412" s="52">
        <v>45800.36</v>
      </c>
      <c r="L412" s="110"/>
    </row>
    <row r="413" spans="1:17" x14ac:dyDescent="0.3">
      <c r="A413" s="24" t="s">
        <v>984</v>
      </c>
      <c r="B413" s="22" t="s">
        <v>341</v>
      </c>
      <c r="C413" s="23"/>
      <c r="D413" s="23"/>
      <c r="E413" s="23"/>
      <c r="F413" s="23"/>
      <c r="G413" s="25" t="s">
        <v>985</v>
      </c>
      <c r="H413" s="54">
        <v>45207.39</v>
      </c>
      <c r="I413" s="54">
        <v>0</v>
      </c>
      <c r="J413" s="54">
        <v>0</v>
      </c>
      <c r="K413" s="54">
        <v>45207.39</v>
      </c>
      <c r="L413" s="64"/>
    </row>
    <row r="414" spans="1:17" x14ac:dyDescent="0.3">
      <c r="A414" s="24" t="s">
        <v>986</v>
      </c>
      <c r="B414" s="22" t="s">
        <v>341</v>
      </c>
      <c r="C414" s="23"/>
      <c r="D414" s="23"/>
      <c r="E414" s="23"/>
      <c r="F414" s="23"/>
      <c r="G414" s="25" t="s">
        <v>987</v>
      </c>
      <c r="H414" s="54">
        <v>541.05999999999995</v>
      </c>
      <c r="I414" s="54">
        <v>0</v>
      </c>
      <c r="J414" s="54">
        <v>51.91</v>
      </c>
      <c r="K414" s="54">
        <v>592.97</v>
      </c>
      <c r="L414" s="64"/>
    </row>
    <row r="415" spans="1:17" x14ac:dyDescent="0.3">
      <c r="A415" s="26" t="s">
        <v>341</v>
      </c>
      <c r="B415" s="22" t="s">
        <v>341</v>
      </c>
      <c r="C415" s="23"/>
      <c r="D415" s="23"/>
      <c r="E415" s="23"/>
      <c r="F415" s="23"/>
      <c r="G415" s="27" t="s">
        <v>341</v>
      </c>
      <c r="H415" s="53"/>
      <c r="I415" s="53"/>
      <c r="J415" s="53"/>
      <c r="K415" s="53"/>
      <c r="L415" s="65"/>
    </row>
    <row r="416" spans="1:17" x14ac:dyDescent="0.3">
      <c r="A416" s="18" t="s">
        <v>988</v>
      </c>
      <c r="B416" s="22" t="s">
        <v>341</v>
      </c>
      <c r="C416" s="23"/>
      <c r="D416" s="23"/>
      <c r="E416" s="19" t="s">
        <v>944</v>
      </c>
      <c r="F416" s="20"/>
      <c r="G416" s="20"/>
      <c r="H416" s="52">
        <v>4086.75</v>
      </c>
      <c r="I416" s="52">
        <v>0</v>
      </c>
      <c r="J416" s="52">
        <v>3409.38</v>
      </c>
      <c r="K416" s="52">
        <v>7496.13</v>
      </c>
      <c r="L416" s="110"/>
    </row>
    <row r="417" spans="1:12" x14ac:dyDescent="0.3">
      <c r="A417" s="18" t="s">
        <v>989</v>
      </c>
      <c r="B417" s="22" t="s">
        <v>341</v>
      </c>
      <c r="C417" s="23"/>
      <c r="D417" s="23"/>
      <c r="E417" s="23"/>
      <c r="F417" s="19" t="s">
        <v>944</v>
      </c>
      <c r="G417" s="20"/>
      <c r="H417" s="52">
        <v>4086.75</v>
      </c>
      <c r="I417" s="52">
        <v>0</v>
      </c>
      <c r="J417" s="52">
        <v>3409.38</v>
      </c>
      <c r="K417" s="52">
        <v>7496.13</v>
      </c>
      <c r="L417" s="110"/>
    </row>
    <row r="418" spans="1:12" x14ac:dyDescent="0.3">
      <c r="A418" s="24" t="s">
        <v>990</v>
      </c>
      <c r="B418" s="22" t="s">
        <v>341</v>
      </c>
      <c r="C418" s="23"/>
      <c r="D418" s="23"/>
      <c r="E418" s="23"/>
      <c r="F418" s="23"/>
      <c r="G418" s="25" t="s">
        <v>949</v>
      </c>
      <c r="H418" s="54">
        <v>4086.75</v>
      </c>
      <c r="I418" s="54">
        <v>0</v>
      </c>
      <c r="J418" s="118">
        <v>3409.38</v>
      </c>
      <c r="K418" s="54">
        <v>7496.13</v>
      </c>
      <c r="L418" s="64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09"/>
  <sheetViews>
    <sheetView topLeftCell="A116" workbookViewId="0">
      <selection activeCell="K12" sqref="K12"/>
    </sheetView>
  </sheetViews>
  <sheetFormatPr defaultRowHeight="14.4" x14ac:dyDescent="0.3"/>
  <cols>
    <col min="1" max="1" width="17.6640625" customWidth="1"/>
    <col min="2" max="6" width="2" customWidth="1"/>
    <col min="7" max="7" width="51.33203125" bestFit="1" customWidth="1"/>
    <col min="8" max="9" width="14.33203125" style="57" bestFit="1" customWidth="1"/>
    <col min="10" max="10" width="13.33203125" style="57" bestFit="1" customWidth="1"/>
    <col min="11" max="11" width="14.33203125" style="57" bestFit="1" customWidth="1"/>
    <col min="12" max="12" width="13.33203125" style="57" bestFit="1" customWidth="1"/>
    <col min="257" max="257" width="17.6640625" customWidth="1"/>
    <col min="258" max="262" width="2" customWidth="1"/>
    <col min="263" max="263" width="51.33203125" bestFit="1" customWidth="1"/>
    <col min="264" max="265" width="14.33203125" bestFit="1" customWidth="1"/>
    <col min="266" max="266" width="13.33203125" bestFit="1" customWidth="1"/>
    <col min="267" max="267" width="14.33203125" bestFit="1" customWidth="1"/>
    <col min="268" max="268" width="13.33203125" bestFit="1" customWidth="1"/>
    <col min="513" max="513" width="17.6640625" customWidth="1"/>
    <col min="514" max="518" width="2" customWidth="1"/>
    <col min="519" max="519" width="51.33203125" bestFit="1" customWidth="1"/>
    <col min="520" max="521" width="14.33203125" bestFit="1" customWidth="1"/>
    <col min="522" max="522" width="13.33203125" bestFit="1" customWidth="1"/>
    <col min="523" max="523" width="14.33203125" bestFit="1" customWidth="1"/>
    <col min="524" max="524" width="13.33203125" bestFit="1" customWidth="1"/>
    <col min="769" max="769" width="17.6640625" customWidth="1"/>
    <col min="770" max="774" width="2" customWidth="1"/>
    <col min="775" max="775" width="51.33203125" bestFit="1" customWidth="1"/>
    <col min="776" max="777" width="14.33203125" bestFit="1" customWidth="1"/>
    <col min="778" max="778" width="13.33203125" bestFit="1" customWidth="1"/>
    <col min="779" max="779" width="14.33203125" bestFit="1" customWidth="1"/>
    <col min="780" max="780" width="13.33203125" bestFit="1" customWidth="1"/>
    <col min="1025" max="1025" width="17.6640625" customWidth="1"/>
    <col min="1026" max="1030" width="2" customWidth="1"/>
    <col min="1031" max="1031" width="51.33203125" bestFit="1" customWidth="1"/>
    <col min="1032" max="1033" width="14.33203125" bestFit="1" customWidth="1"/>
    <col min="1034" max="1034" width="13.33203125" bestFit="1" customWidth="1"/>
    <col min="1035" max="1035" width="14.33203125" bestFit="1" customWidth="1"/>
    <col min="1036" max="1036" width="13.33203125" bestFit="1" customWidth="1"/>
    <col min="1281" max="1281" width="17.6640625" customWidth="1"/>
    <col min="1282" max="1286" width="2" customWidth="1"/>
    <col min="1287" max="1287" width="51.33203125" bestFit="1" customWidth="1"/>
    <col min="1288" max="1289" width="14.33203125" bestFit="1" customWidth="1"/>
    <col min="1290" max="1290" width="13.33203125" bestFit="1" customWidth="1"/>
    <col min="1291" max="1291" width="14.33203125" bestFit="1" customWidth="1"/>
    <col min="1292" max="1292" width="13.33203125" bestFit="1" customWidth="1"/>
    <col min="1537" max="1537" width="17.6640625" customWidth="1"/>
    <col min="1538" max="1542" width="2" customWidth="1"/>
    <col min="1543" max="1543" width="51.33203125" bestFit="1" customWidth="1"/>
    <col min="1544" max="1545" width="14.33203125" bestFit="1" customWidth="1"/>
    <col min="1546" max="1546" width="13.33203125" bestFit="1" customWidth="1"/>
    <col min="1547" max="1547" width="14.33203125" bestFit="1" customWidth="1"/>
    <col min="1548" max="1548" width="13.33203125" bestFit="1" customWidth="1"/>
    <col min="1793" max="1793" width="17.6640625" customWidth="1"/>
    <col min="1794" max="1798" width="2" customWidth="1"/>
    <col min="1799" max="1799" width="51.33203125" bestFit="1" customWidth="1"/>
    <col min="1800" max="1801" width="14.33203125" bestFit="1" customWidth="1"/>
    <col min="1802" max="1802" width="13.33203125" bestFit="1" customWidth="1"/>
    <col min="1803" max="1803" width="14.33203125" bestFit="1" customWidth="1"/>
    <col min="1804" max="1804" width="13.33203125" bestFit="1" customWidth="1"/>
    <col min="2049" max="2049" width="17.6640625" customWidth="1"/>
    <col min="2050" max="2054" width="2" customWidth="1"/>
    <col min="2055" max="2055" width="51.33203125" bestFit="1" customWidth="1"/>
    <col min="2056" max="2057" width="14.33203125" bestFit="1" customWidth="1"/>
    <col min="2058" max="2058" width="13.33203125" bestFit="1" customWidth="1"/>
    <col min="2059" max="2059" width="14.33203125" bestFit="1" customWidth="1"/>
    <col min="2060" max="2060" width="13.33203125" bestFit="1" customWidth="1"/>
    <col min="2305" max="2305" width="17.6640625" customWidth="1"/>
    <col min="2306" max="2310" width="2" customWidth="1"/>
    <col min="2311" max="2311" width="51.33203125" bestFit="1" customWidth="1"/>
    <col min="2312" max="2313" width="14.33203125" bestFit="1" customWidth="1"/>
    <col min="2314" max="2314" width="13.33203125" bestFit="1" customWidth="1"/>
    <col min="2315" max="2315" width="14.33203125" bestFit="1" customWidth="1"/>
    <col min="2316" max="2316" width="13.33203125" bestFit="1" customWidth="1"/>
    <col min="2561" max="2561" width="17.6640625" customWidth="1"/>
    <col min="2562" max="2566" width="2" customWidth="1"/>
    <col min="2567" max="2567" width="51.33203125" bestFit="1" customWidth="1"/>
    <col min="2568" max="2569" width="14.33203125" bestFit="1" customWidth="1"/>
    <col min="2570" max="2570" width="13.33203125" bestFit="1" customWidth="1"/>
    <col min="2571" max="2571" width="14.33203125" bestFit="1" customWidth="1"/>
    <col min="2572" max="2572" width="13.33203125" bestFit="1" customWidth="1"/>
    <col min="2817" max="2817" width="17.6640625" customWidth="1"/>
    <col min="2818" max="2822" width="2" customWidth="1"/>
    <col min="2823" max="2823" width="51.33203125" bestFit="1" customWidth="1"/>
    <col min="2824" max="2825" width="14.33203125" bestFit="1" customWidth="1"/>
    <col min="2826" max="2826" width="13.33203125" bestFit="1" customWidth="1"/>
    <col min="2827" max="2827" width="14.33203125" bestFit="1" customWidth="1"/>
    <col min="2828" max="2828" width="13.33203125" bestFit="1" customWidth="1"/>
    <col min="3073" max="3073" width="17.6640625" customWidth="1"/>
    <col min="3074" max="3078" width="2" customWidth="1"/>
    <col min="3079" max="3079" width="51.33203125" bestFit="1" customWidth="1"/>
    <col min="3080" max="3081" width="14.33203125" bestFit="1" customWidth="1"/>
    <col min="3082" max="3082" width="13.33203125" bestFit="1" customWidth="1"/>
    <col min="3083" max="3083" width="14.33203125" bestFit="1" customWidth="1"/>
    <col min="3084" max="3084" width="13.33203125" bestFit="1" customWidth="1"/>
    <col min="3329" max="3329" width="17.6640625" customWidth="1"/>
    <col min="3330" max="3334" width="2" customWidth="1"/>
    <col min="3335" max="3335" width="51.33203125" bestFit="1" customWidth="1"/>
    <col min="3336" max="3337" width="14.33203125" bestFit="1" customWidth="1"/>
    <col min="3338" max="3338" width="13.33203125" bestFit="1" customWidth="1"/>
    <col min="3339" max="3339" width="14.33203125" bestFit="1" customWidth="1"/>
    <col min="3340" max="3340" width="13.33203125" bestFit="1" customWidth="1"/>
    <col min="3585" max="3585" width="17.6640625" customWidth="1"/>
    <col min="3586" max="3590" width="2" customWidth="1"/>
    <col min="3591" max="3591" width="51.33203125" bestFit="1" customWidth="1"/>
    <col min="3592" max="3593" width="14.33203125" bestFit="1" customWidth="1"/>
    <col min="3594" max="3594" width="13.33203125" bestFit="1" customWidth="1"/>
    <col min="3595" max="3595" width="14.33203125" bestFit="1" customWidth="1"/>
    <col min="3596" max="3596" width="13.33203125" bestFit="1" customWidth="1"/>
    <col min="3841" max="3841" width="17.6640625" customWidth="1"/>
    <col min="3842" max="3846" width="2" customWidth="1"/>
    <col min="3847" max="3847" width="51.33203125" bestFit="1" customWidth="1"/>
    <col min="3848" max="3849" width="14.33203125" bestFit="1" customWidth="1"/>
    <col min="3850" max="3850" width="13.33203125" bestFit="1" customWidth="1"/>
    <col min="3851" max="3851" width="14.33203125" bestFit="1" customWidth="1"/>
    <col min="3852" max="3852" width="13.33203125" bestFit="1" customWidth="1"/>
    <col min="4097" max="4097" width="17.6640625" customWidth="1"/>
    <col min="4098" max="4102" width="2" customWidth="1"/>
    <col min="4103" max="4103" width="51.33203125" bestFit="1" customWidth="1"/>
    <col min="4104" max="4105" width="14.33203125" bestFit="1" customWidth="1"/>
    <col min="4106" max="4106" width="13.33203125" bestFit="1" customWidth="1"/>
    <col min="4107" max="4107" width="14.33203125" bestFit="1" customWidth="1"/>
    <col min="4108" max="4108" width="13.33203125" bestFit="1" customWidth="1"/>
    <col min="4353" max="4353" width="17.6640625" customWidth="1"/>
    <col min="4354" max="4358" width="2" customWidth="1"/>
    <col min="4359" max="4359" width="51.33203125" bestFit="1" customWidth="1"/>
    <col min="4360" max="4361" width="14.33203125" bestFit="1" customWidth="1"/>
    <col min="4362" max="4362" width="13.33203125" bestFit="1" customWidth="1"/>
    <col min="4363" max="4363" width="14.33203125" bestFit="1" customWidth="1"/>
    <col min="4364" max="4364" width="13.33203125" bestFit="1" customWidth="1"/>
    <col min="4609" max="4609" width="17.6640625" customWidth="1"/>
    <col min="4610" max="4614" width="2" customWidth="1"/>
    <col min="4615" max="4615" width="51.33203125" bestFit="1" customWidth="1"/>
    <col min="4616" max="4617" width="14.33203125" bestFit="1" customWidth="1"/>
    <col min="4618" max="4618" width="13.33203125" bestFit="1" customWidth="1"/>
    <col min="4619" max="4619" width="14.33203125" bestFit="1" customWidth="1"/>
    <col min="4620" max="4620" width="13.33203125" bestFit="1" customWidth="1"/>
    <col min="4865" max="4865" width="17.6640625" customWidth="1"/>
    <col min="4866" max="4870" width="2" customWidth="1"/>
    <col min="4871" max="4871" width="51.33203125" bestFit="1" customWidth="1"/>
    <col min="4872" max="4873" width="14.33203125" bestFit="1" customWidth="1"/>
    <col min="4874" max="4874" width="13.33203125" bestFit="1" customWidth="1"/>
    <col min="4875" max="4875" width="14.33203125" bestFit="1" customWidth="1"/>
    <col min="4876" max="4876" width="13.33203125" bestFit="1" customWidth="1"/>
    <col min="5121" max="5121" width="17.6640625" customWidth="1"/>
    <col min="5122" max="5126" width="2" customWidth="1"/>
    <col min="5127" max="5127" width="51.33203125" bestFit="1" customWidth="1"/>
    <col min="5128" max="5129" width="14.33203125" bestFit="1" customWidth="1"/>
    <col min="5130" max="5130" width="13.33203125" bestFit="1" customWidth="1"/>
    <col min="5131" max="5131" width="14.33203125" bestFit="1" customWidth="1"/>
    <col min="5132" max="5132" width="13.33203125" bestFit="1" customWidth="1"/>
    <col min="5377" max="5377" width="17.6640625" customWidth="1"/>
    <col min="5378" max="5382" width="2" customWidth="1"/>
    <col min="5383" max="5383" width="51.33203125" bestFit="1" customWidth="1"/>
    <col min="5384" max="5385" width="14.33203125" bestFit="1" customWidth="1"/>
    <col min="5386" max="5386" width="13.33203125" bestFit="1" customWidth="1"/>
    <col min="5387" max="5387" width="14.33203125" bestFit="1" customWidth="1"/>
    <col min="5388" max="5388" width="13.33203125" bestFit="1" customWidth="1"/>
    <col min="5633" max="5633" width="17.6640625" customWidth="1"/>
    <col min="5634" max="5638" width="2" customWidth="1"/>
    <col min="5639" max="5639" width="51.33203125" bestFit="1" customWidth="1"/>
    <col min="5640" max="5641" width="14.33203125" bestFit="1" customWidth="1"/>
    <col min="5642" max="5642" width="13.33203125" bestFit="1" customWidth="1"/>
    <col min="5643" max="5643" width="14.33203125" bestFit="1" customWidth="1"/>
    <col min="5644" max="5644" width="13.33203125" bestFit="1" customWidth="1"/>
    <col min="5889" max="5889" width="17.6640625" customWidth="1"/>
    <col min="5890" max="5894" width="2" customWidth="1"/>
    <col min="5895" max="5895" width="51.33203125" bestFit="1" customWidth="1"/>
    <col min="5896" max="5897" width="14.33203125" bestFit="1" customWidth="1"/>
    <col min="5898" max="5898" width="13.33203125" bestFit="1" customWidth="1"/>
    <col min="5899" max="5899" width="14.33203125" bestFit="1" customWidth="1"/>
    <col min="5900" max="5900" width="13.33203125" bestFit="1" customWidth="1"/>
    <col min="6145" max="6145" width="17.6640625" customWidth="1"/>
    <col min="6146" max="6150" width="2" customWidth="1"/>
    <col min="6151" max="6151" width="51.33203125" bestFit="1" customWidth="1"/>
    <col min="6152" max="6153" width="14.33203125" bestFit="1" customWidth="1"/>
    <col min="6154" max="6154" width="13.33203125" bestFit="1" customWidth="1"/>
    <col min="6155" max="6155" width="14.33203125" bestFit="1" customWidth="1"/>
    <col min="6156" max="6156" width="13.33203125" bestFit="1" customWidth="1"/>
    <col min="6401" max="6401" width="17.6640625" customWidth="1"/>
    <col min="6402" max="6406" width="2" customWidth="1"/>
    <col min="6407" max="6407" width="51.33203125" bestFit="1" customWidth="1"/>
    <col min="6408" max="6409" width="14.33203125" bestFit="1" customWidth="1"/>
    <col min="6410" max="6410" width="13.33203125" bestFit="1" customWidth="1"/>
    <col min="6411" max="6411" width="14.33203125" bestFit="1" customWidth="1"/>
    <col min="6412" max="6412" width="13.33203125" bestFit="1" customWidth="1"/>
    <col min="6657" max="6657" width="17.6640625" customWidth="1"/>
    <col min="6658" max="6662" width="2" customWidth="1"/>
    <col min="6663" max="6663" width="51.33203125" bestFit="1" customWidth="1"/>
    <col min="6664" max="6665" width="14.33203125" bestFit="1" customWidth="1"/>
    <col min="6666" max="6666" width="13.33203125" bestFit="1" customWidth="1"/>
    <col min="6667" max="6667" width="14.33203125" bestFit="1" customWidth="1"/>
    <col min="6668" max="6668" width="13.33203125" bestFit="1" customWidth="1"/>
    <col min="6913" max="6913" width="17.6640625" customWidth="1"/>
    <col min="6914" max="6918" width="2" customWidth="1"/>
    <col min="6919" max="6919" width="51.33203125" bestFit="1" customWidth="1"/>
    <col min="6920" max="6921" width="14.33203125" bestFit="1" customWidth="1"/>
    <col min="6922" max="6922" width="13.33203125" bestFit="1" customWidth="1"/>
    <col min="6923" max="6923" width="14.33203125" bestFit="1" customWidth="1"/>
    <col min="6924" max="6924" width="13.33203125" bestFit="1" customWidth="1"/>
    <col min="7169" max="7169" width="17.6640625" customWidth="1"/>
    <col min="7170" max="7174" width="2" customWidth="1"/>
    <col min="7175" max="7175" width="51.33203125" bestFit="1" customWidth="1"/>
    <col min="7176" max="7177" width="14.33203125" bestFit="1" customWidth="1"/>
    <col min="7178" max="7178" width="13.33203125" bestFit="1" customWidth="1"/>
    <col min="7179" max="7179" width="14.33203125" bestFit="1" customWidth="1"/>
    <col min="7180" max="7180" width="13.33203125" bestFit="1" customWidth="1"/>
    <col min="7425" max="7425" width="17.6640625" customWidth="1"/>
    <col min="7426" max="7430" width="2" customWidth="1"/>
    <col min="7431" max="7431" width="51.33203125" bestFit="1" customWidth="1"/>
    <col min="7432" max="7433" width="14.33203125" bestFit="1" customWidth="1"/>
    <col min="7434" max="7434" width="13.33203125" bestFit="1" customWidth="1"/>
    <col min="7435" max="7435" width="14.33203125" bestFit="1" customWidth="1"/>
    <col min="7436" max="7436" width="13.33203125" bestFit="1" customWidth="1"/>
    <col min="7681" max="7681" width="17.6640625" customWidth="1"/>
    <col min="7682" max="7686" width="2" customWidth="1"/>
    <col min="7687" max="7687" width="51.33203125" bestFit="1" customWidth="1"/>
    <col min="7688" max="7689" width="14.33203125" bestFit="1" customWidth="1"/>
    <col min="7690" max="7690" width="13.33203125" bestFit="1" customWidth="1"/>
    <col min="7691" max="7691" width="14.33203125" bestFit="1" customWidth="1"/>
    <col min="7692" max="7692" width="13.33203125" bestFit="1" customWidth="1"/>
    <col min="7937" max="7937" width="17.6640625" customWidth="1"/>
    <col min="7938" max="7942" width="2" customWidth="1"/>
    <col min="7943" max="7943" width="51.33203125" bestFit="1" customWidth="1"/>
    <col min="7944" max="7945" width="14.33203125" bestFit="1" customWidth="1"/>
    <col min="7946" max="7946" width="13.33203125" bestFit="1" customWidth="1"/>
    <col min="7947" max="7947" width="14.33203125" bestFit="1" customWidth="1"/>
    <col min="7948" max="7948" width="13.33203125" bestFit="1" customWidth="1"/>
    <col min="8193" max="8193" width="17.6640625" customWidth="1"/>
    <col min="8194" max="8198" width="2" customWidth="1"/>
    <col min="8199" max="8199" width="51.33203125" bestFit="1" customWidth="1"/>
    <col min="8200" max="8201" width="14.33203125" bestFit="1" customWidth="1"/>
    <col min="8202" max="8202" width="13.33203125" bestFit="1" customWidth="1"/>
    <col min="8203" max="8203" width="14.33203125" bestFit="1" customWidth="1"/>
    <col min="8204" max="8204" width="13.33203125" bestFit="1" customWidth="1"/>
    <col min="8449" max="8449" width="17.6640625" customWidth="1"/>
    <col min="8450" max="8454" width="2" customWidth="1"/>
    <col min="8455" max="8455" width="51.33203125" bestFit="1" customWidth="1"/>
    <col min="8456" max="8457" width="14.33203125" bestFit="1" customWidth="1"/>
    <col min="8458" max="8458" width="13.33203125" bestFit="1" customWidth="1"/>
    <col min="8459" max="8459" width="14.33203125" bestFit="1" customWidth="1"/>
    <col min="8460" max="8460" width="13.33203125" bestFit="1" customWidth="1"/>
    <col min="8705" max="8705" width="17.6640625" customWidth="1"/>
    <col min="8706" max="8710" width="2" customWidth="1"/>
    <col min="8711" max="8711" width="51.33203125" bestFit="1" customWidth="1"/>
    <col min="8712" max="8713" width="14.33203125" bestFit="1" customWidth="1"/>
    <col min="8714" max="8714" width="13.33203125" bestFit="1" customWidth="1"/>
    <col min="8715" max="8715" width="14.33203125" bestFit="1" customWidth="1"/>
    <col min="8716" max="8716" width="13.33203125" bestFit="1" customWidth="1"/>
    <col min="8961" max="8961" width="17.6640625" customWidth="1"/>
    <col min="8962" max="8966" width="2" customWidth="1"/>
    <col min="8967" max="8967" width="51.33203125" bestFit="1" customWidth="1"/>
    <col min="8968" max="8969" width="14.33203125" bestFit="1" customWidth="1"/>
    <col min="8970" max="8970" width="13.33203125" bestFit="1" customWidth="1"/>
    <col min="8971" max="8971" width="14.33203125" bestFit="1" customWidth="1"/>
    <col min="8972" max="8972" width="13.33203125" bestFit="1" customWidth="1"/>
    <col min="9217" max="9217" width="17.6640625" customWidth="1"/>
    <col min="9218" max="9222" width="2" customWidth="1"/>
    <col min="9223" max="9223" width="51.33203125" bestFit="1" customWidth="1"/>
    <col min="9224" max="9225" width="14.33203125" bestFit="1" customWidth="1"/>
    <col min="9226" max="9226" width="13.33203125" bestFit="1" customWidth="1"/>
    <col min="9227" max="9227" width="14.33203125" bestFit="1" customWidth="1"/>
    <col min="9228" max="9228" width="13.33203125" bestFit="1" customWidth="1"/>
    <col min="9473" max="9473" width="17.6640625" customWidth="1"/>
    <col min="9474" max="9478" width="2" customWidth="1"/>
    <col min="9479" max="9479" width="51.33203125" bestFit="1" customWidth="1"/>
    <col min="9480" max="9481" width="14.33203125" bestFit="1" customWidth="1"/>
    <col min="9482" max="9482" width="13.33203125" bestFit="1" customWidth="1"/>
    <col min="9483" max="9483" width="14.33203125" bestFit="1" customWidth="1"/>
    <col min="9484" max="9484" width="13.33203125" bestFit="1" customWidth="1"/>
    <col min="9729" max="9729" width="17.6640625" customWidth="1"/>
    <col min="9730" max="9734" width="2" customWidth="1"/>
    <col min="9735" max="9735" width="51.33203125" bestFit="1" customWidth="1"/>
    <col min="9736" max="9737" width="14.33203125" bestFit="1" customWidth="1"/>
    <col min="9738" max="9738" width="13.33203125" bestFit="1" customWidth="1"/>
    <col min="9739" max="9739" width="14.33203125" bestFit="1" customWidth="1"/>
    <col min="9740" max="9740" width="13.33203125" bestFit="1" customWidth="1"/>
    <col min="9985" max="9985" width="17.6640625" customWidth="1"/>
    <col min="9986" max="9990" width="2" customWidth="1"/>
    <col min="9991" max="9991" width="51.33203125" bestFit="1" customWidth="1"/>
    <col min="9992" max="9993" width="14.33203125" bestFit="1" customWidth="1"/>
    <col min="9994" max="9994" width="13.33203125" bestFit="1" customWidth="1"/>
    <col min="9995" max="9995" width="14.33203125" bestFit="1" customWidth="1"/>
    <col min="9996" max="9996" width="13.33203125" bestFit="1" customWidth="1"/>
    <col min="10241" max="10241" width="17.6640625" customWidth="1"/>
    <col min="10242" max="10246" width="2" customWidth="1"/>
    <col min="10247" max="10247" width="51.33203125" bestFit="1" customWidth="1"/>
    <col min="10248" max="10249" width="14.33203125" bestFit="1" customWidth="1"/>
    <col min="10250" max="10250" width="13.33203125" bestFit="1" customWidth="1"/>
    <col min="10251" max="10251" width="14.33203125" bestFit="1" customWidth="1"/>
    <col min="10252" max="10252" width="13.33203125" bestFit="1" customWidth="1"/>
    <col min="10497" max="10497" width="17.6640625" customWidth="1"/>
    <col min="10498" max="10502" width="2" customWidth="1"/>
    <col min="10503" max="10503" width="51.33203125" bestFit="1" customWidth="1"/>
    <col min="10504" max="10505" width="14.33203125" bestFit="1" customWidth="1"/>
    <col min="10506" max="10506" width="13.33203125" bestFit="1" customWidth="1"/>
    <col min="10507" max="10507" width="14.33203125" bestFit="1" customWidth="1"/>
    <col min="10508" max="10508" width="13.33203125" bestFit="1" customWidth="1"/>
    <col min="10753" max="10753" width="17.6640625" customWidth="1"/>
    <col min="10754" max="10758" width="2" customWidth="1"/>
    <col min="10759" max="10759" width="51.33203125" bestFit="1" customWidth="1"/>
    <col min="10760" max="10761" width="14.33203125" bestFit="1" customWidth="1"/>
    <col min="10762" max="10762" width="13.33203125" bestFit="1" customWidth="1"/>
    <col min="10763" max="10763" width="14.33203125" bestFit="1" customWidth="1"/>
    <col min="10764" max="10764" width="13.33203125" bestFit="1" customWidth="1"/>
    <col min="11009" max="11009" width="17.6640625" customWidth="1"/>
    <col min="11010" max="11014" width="2" customWidth="1"/>
    <col min="11015" max="11015" width="51.33203125" bestFit="1" customWidth="1"/>
    <col min="11016" max="11017" width="14.33203125" bestFit="1" customWidth="1"/>
    <col min="11018" max="11018" width="13.33203125" bestFit="1" customWidth="1"/>
    <col min="11019" max="11019" width="14.33203125" bestFit="1" customWidth="1"/>
    <col min="11020" max="11020" width="13.33203125" bestFit="1" customWidth="1"/>
    <col min="11265" max="11265" width="17.6640625" customWidth="1"/>
    <col min="11266" max="11270" width="2" customWidth="1"/>
    <col min="11271" max="11271" width="51.33203125" bestFit="1" customWidth="1"/>
    <col min="11272" max="11273" width="14.33203125" bestFit="1" customWidth="1"/>
    <col min="11274" max="11274" width="13.33203125" bestFit="1" customWidth="1"/>
    <col min="11275" max="11275" width="14.33203125" bestFit="1" customWidth="1"/>
    <col min="11276" max="11276" width="13.33203125" bestFit="1" customWidth="1"/>
    <col min="11521" max="11521" width="17.6640625" customWidth="1"/>
    <col min="11522" max="11526" width="2" customWidth="1"/>
    <col min="11527" max="11527" width="51.33203125" bestFit="1" customWidth="1"/>
    <col min="11528" max="11529" width="14.33203125" bestFit="1" customWidth="1"/>
    <col min="11530" max="11530" width="13.33203125" bestFit="1" customWidth="1"/>
    <col min="11531" max="11531" width="14.33203125" bestFit="1" customWidth="1"/>
    <col min="11532" max="11532" width="13.33203125" bestFit="1" customWidth="1"/>
    <col min="11777" max="11777" width="17.6640625" customWidth="1"/>
    <col min="11778" max="11782" width="2" customWidth="1"/>
    <col min="11783" max="11783" width="51.33203125" bestFit="1" customWidth="1"/>
    <col min="11784" max="11785" width="14.33203125" bestFit="1" customWidth="1"/>
    <col min="11786" max="11786" width="13.33203125" bestFit="1" customWidth="1"/>
    <col min="11787" max="11787" width="14.33203125" bestFit="1" customWidth="1"/>
    <col min="11788" max="11788" width="13.33203125" bestFit="1" customWidth="1"/>
    <col min="12033" max="12033" width="17.6640625" customWidth="1"/>
    <col min="12034" max="12038" width="2" customWidth="1"/>
    <col min="12039" max="12039" width="51.33203125" bestFit="1" customWidth="1"/>
    <col min="12040" max="12041" width="14.33203125" bestFit="1" customWidth="1"/>
    <col min="12042" max="12042" width="13.33203125" bestFit="1" customWidth="1"/>
    <col min="12043" max="12043" width="14.33203125" bestFit="1" customWidth="1"/>
    <col min="12044" max="12044" width="13.33203125" bestFit="1" customWidth="1"/>
    <col min="12289" max="12289" width="17.6640625" customWidth="1"/>
    <col min="12290" max="12294" width="2" customWidth="1"/>
    <col min="12295" max="12295" width="51.33203125" bestFit="1" customWidth="1"/>
    <col min="12296" max="12297" width="14.33203125" bestFit="1" customWidth="1"/>
    <col min="12298" max="12298" width="13.33203125" bestFit="1" customWidth="1"/>
    <col min="12299" max="12299" width="14.33203125" bestFit="1" customWidth="1"/>
    <col min="12300" max="12300" width="13.33203125" bestFit="1" customWidth="1"/>
    <col min="12545" max="12545" width="17.6640625" customWidth="1"/>
    <col min="12546" max="12550" width="2" customWidth="1"/>
    <col min="12551" max="12551" width="51.33203125" bestFit="1" customWidth="1"/>
    <col min="12552" max="12553" width="14.33203125" bestFit="1" customWidth="1"/>
    <col min="12554" max="12554" width="13.33203125" bestFit="1" customWidth="1"/>
    <col min="12555" max="12555" width="14.33203125" bestFit="1" customWidth="1"/>
    <col min="12556" max="12556" width="13.33203125" bestFit="1" customWidth="1"/>
    <col min="12801" max="12801" width="17.6640625" customWidth="1"/>
    <col min="12802" max="12806" width="2" customWidth="1"/>
    <col min="12807" max="12807" width="51.33203125" bestFit="1" customWidth="1"/>
    <col min="12808" max="12809" width="14.33203125" bestFit="1" customWidth="1"/>
    <col min="12810" max="12810" width="13.33203125" bestFit="1" customWidth="1"/>
    <col min="12811" max="12811" width="14.33203125" bestFit="1" customWidth="1"/>
    <col min="12812" max="12812" width="13.33203125" bestFit="1" customWidth="1"/>
    <col min="13057" max="13057" width="17.6640625" customWidth="1"/>
    <col min="13058" max="13062" width="2" customWidth="1"/>
    <col min="13063" max="13063" width="51.33203125" bestFit="1" customWidth="1"/>
    <col min="13064" max="13065" width="14.33203125" bestFit="1" customWidth="1"/>
    <col min="13066" max="13066" width="13.33203125" bestFit="1" customWidth="1"/>
    <col min="13067" max="13067" width="14.33203125" bestFit="1" customWidth="1"/>
    <col min="13068" max="13068" width="13.33203125" bestFit="1" customWidth="1"/>
    <col min="13313" max="13313" width="17.6640625" customWidth="1"/>
    <col min="13314" max="13318" width="2" customWidth="1"/>
    <col min="13319" max="13319" width="51.33203125" bestFit="1" customWidth="1"/>
    <col min="13320" max="13321" width="14.33203125" bestFit="1" customWidth="1"/>
    <col min="13322" max="13322" width="13.33203125" bestFit="1" customWidth="1"/>
    <col min="13323" max="13323" width="14.33203125" bestFit="1" customWidth="1"/>
    <col min="13324" max="13324" width="13.33203125" bestFit="1" customWidth="1"/>
    <col min="13569" max="13569" width="17.6640625" customWidth="1"/>
    <col min="13570" max="13574" width="2" customWidth="1"/>
    <col min="13575" max="13575" width="51.33203125" bestFit="1" customWidth="1"/>
    <col min="13576" max="13577" width="14.33203125" bestFit="1" customWidth="1"/>
    <col min="13578" max="13578" width="13.33203125" bestFit="1" customWidth="1"/>
    <col min="13579" max="13579" width="14.33203125" bestFit="1" customWidth="1"/>
    <col min="13580" max="13580" width="13.33203125" bestFit="1" customWidth="1"/>
    <col min="13825" max="13825" width="17.6640625" customWidth="1"/>
    <col min="13826" max="13830" width="2" customWidth="1"/>
    <col min="13831" max="13831" width="51.33203125" bestFit="1" customWidth="1"/>
    <col min="13832" max="13833" width="14.33203125" bestFit="1" customWidth="1"/>
    <col min="13834" max="13834" width="13.33203125" bestFit="1" customWidth="1"/>
    <col min="13835" max="13835" width="14.33203125" bestFit="1" customWidth="1"/>
    <col min="13836" max="13836" width="13.33203125" bestFit="1" customWidth="1"/>
    <col min="14081" max="14081" width="17.6640625" customWidth="1"/>
    <col min="14082" max="14086" width="2" customWidth="1"/>
    <col min="14087" max="14087" width="51.33203125" bestFit="1" customWidth="1"/>
    <col min="14088" max="14089" width="14.33203125" bestFit="1" customWidth="1"/>
    <col min="14090" max="14090" width="13.33203125" bestFit="1" customWidth="1"/>
    <col min="14091" max="14091" width="14.33203125" bestFit="1" customWidth="1"/>
    <col min="14092" max="14092" width="13.33203125" bestFit="1" customWidth="1"/>
    <col min="14337" max="14337" width="17.6640625" customWidth="1"/>
    <col min="14338" max="14342" width="2" customWidth="1"/>
    <col min="14343" max="14343" width="51.33203125" bestFit="1" customWidth="1"/>
    <col min="14344" max="14345" width="14.33203125" bestFit="1" customWidth="1"/>
    <col min="14346" max="14346" width="13.33203125" bestFit="1" customWidth="1"/>
    <col min="14347" max="14347" width="14.33203125" bestFit="1" customWidth="1"/>
    <col min="14348" max="14348" width="13.33203125" bestFit="1" customWidth="1"/>
    <col min="14593" max="14593" width="17.6640625" customWidth="1"/>
    <col min="14594" max="14598" width="2" customWidth="1"/>
    <col min="14599" max="14599" width="51.33203125" bestFit="1" customWidth="1"/>
    <col min="14600" max="14601" width="14.33203125" bestFit="1" customWidth="1"/>
    <col min="14602" max="14602" width="13.33203125" bestFit="1" customWidth="1"/>
    <col min="14603" max="14603" width="14.33203125" bestFit="1" customWidth="1"/>
    <col min="14604" max="14604" width="13.33203125" bestFit="1" customWidth="1"/>
    <col min="14849" max="14849" width="17.6640625" customWidth="1"/>
    <col min="14850" max="14854" width="2" customWidth="1"/>
    <col min="14855" max="14855" width="51.33203125" bestFit="1" customWidth="1"/>
    <col min="14856" max="14857" width="14.33203125" bestFit="1" customWidth="1"/>
    <col min="14858" max="14858" width="13.33203125" bestFit="1" customWidth="1"/>
    <col min="14859" max="14859" width="14.33203125" bestFit="1" customWidth="1"/>
    <col min="14860" max="14860" width="13.33203125" bestFit="1" customWidth="1"/>
    <col min="15105" max="15105" width="17.6640625" customWidth="1"/>
    <col min="15106" max="15110" width="2" customWidth="1"/>
    <col min="15111" max="15111" width="51.33203125" bestFit="1" customWidth="1"/>
    <col min="15112" max="15113" width="14.33203125" bestFit="1" customWidth="1"/>
    <col min="15114" max="15114" width="13.33203125" bestFit="1" customWidth="1"/>
    <col min="15115" max="15115" width="14.33203125" bestFit="1" customWidth="1"/>
    <col min="15116" max="15116" width="13.33203125" bestFit="1" customWidth="1"/>
    <col min="15361" max="15361" width="17.6640625" customWidth="1"/>
    <col min="15362" max="15366" width="2" customWidth="1"/>
    <col min="15367" max="15367" width="51.33203125" bestFit="1" customWidth="1"/>
    <col min="15368" max="15369" width="14.33203125" bestFit="1" customWidth="1"/>
    <col min="15370" max="15370" width="13.33203125" bestFit="1" customWidth="1"/>
    <col min="15371" max="15371" width="14.33203125" bestFit="1" customWidth="1"/>
    <col min="15372" max="15372" width="13.33203125" bestFit="1" customWidth="1"/>
    <col min="15617" max="15617" width="17.6640625" customWidth="1"/>
    <col min="15618" max="15622" width="2" customWidth="1"/>
    <col min="15623" max="15623" width="51.33203125" bestFit="1" customWidth="1"/>
    <col min="15624" max="15625" width="14.33203125" bestFit="1" customWidth="1"/>
    <col min="15626" max="15626" width="13.33203125" bestFit="1" customWidth="1"/>
    <col min="15627" max="15627" width="14.33203125" bestFit="1" customWidth="1"/>
    <col min="15628" max="15628" width="13.33203125" bestFit="1" customWidth="1"/>
    <col min="15873" max="15873" width="17.6640625" customWidth="1"/>
    <col min="15874" max="15878" width="2" customWidth="1"/>
    <col min="15879" max="15879" width="51.33203125" bestFit="1" customWidth="1"/>
    <col min="15880" max="15881" width="14.33203125" bestFit="1" customWidth="1"/>
    <col min="15882" max="15882" width="13.33203125" bestFit="1" customWidth="1"/>
    <col min="15883" max="15883" width="14.33203125" bestFit="1" customWidth="1"/>
    <col min="15884" max="15884" width="13.33203125" bestFit="1" customWidth="1"/>
    <col min="16129" max="16129" width="17.6640625" customWidth="1"/>
    <col min="16130" max="16134" width="2" customWidth="1"/>
    <col min="16135" max="16135" width="51.33203125" bestFit="1" customWidth="1"/>
    <col min="16136" max="16137" width="14.33203125" bestFit="1" customWidth="1"/>
    <col min="16138" max="16138" width="13.33203125" bestFit="1" customWidth="1"/>
    <col min="16139" max="16139" width="14.33203125" bestFit="1" customWidth="1"/>
    <col min="16140" max="16140" width="13.33203125" bestFit="1" customWidth="1"/>
  </cols>
  <sheetData>
    <row r="1" spans="1:12" x14ac:dyDescent="0.3">
      <c r="A1" s="15" t="s">
        <v>332</v>
      </c>
      <c r="B1" s="16" t="s">
        <v>333</v>
      </c>
      <c r="C1" s="17"/>
      <c r="D1" s="17"/>
      <c r="E1" s="17"/>
      <c r="F1" s="17"/>
      <c r="G1" s="17"/>
      <c r="H1" s="52" t="s">
        <v>334</v>
      </c>
      <c r="I1" s="52" t="s">
        <v>335</v>
      </c>
      <c r="J1" s="52" t="s">
        <v>336</v>
      </c>
      <c r="K1" s="52" t="s">
        <v>337</v>
      </c>
      <c r="L1" s="53"/>
    </row>
    <row r="2" spans="1:12" x14ac:dyDescent="0.3">
      <c r="A2" s="18" t="s">
        <v>28</v>
      </c>
      <c r="B2" s="19" t="s">
        <v>339</v>
      </c>
      <c r="C2" s="20"/>
      <c r="D2" s="20"/>
      <c r="E2" s="20"/>
      <c r="F2" s="20"/>
      <c r="G2" s="20"/>
      <c r="H2" s="52">
        <v>14332350.439999999</v>
      </c>
      <c r="I2" s="52">
        <v>10246047.800000001</v>
      </c>
      <c r="J2" s="52">
        <v>7262024.0800000001</v>
      </c>
      <c r="K2" s="52">
        <v>17316374.16</v>
      </c>
      <c r="L2" s="53"/>
    </row>
    <row r="3" spans="1:12" x14ac:dyDescent="0.3">
      <c r="A3" s="18" t="s">
        <v>340</v>
      </c>
      <c r="B3" s="21" t="s">
        <v>341</v>
      </c>
      <c r="C3" s="19" t="s">
        <v>342</v>
      </c>
      <c r="D3" s="20"/>
      <c r="E3" s="20"/>
      <c r="F3" s="20"/>
      <c r="G3" s="20"/>
      <c r="H3" s="52">
        <v>12751762.51</v>
      </c>
      <c r="I3" s="52">
        <v>10241500.15</v>
      </c>
      <c r="J3" s="52">
        <v>7209943.3600000003</v>
      </c>
      <c r="K3" s="52">
        <v>15783319.300000001</v>
      </c>
      <c r="L3" s="53"/>
    </row>
    <row r="4" spans="1:12" x14ac:dyDescent="0.3">
      <c r="A4" s="18" t="s">
        <v>343</v>
      </c>
      <c r="B4" s="22" t="s">
        <v>341</v>
      </c>
      <c r="C4" s="23"/>
      <c r="D4" s="19" t="s">
        <v>344</v>
      </c>
      <c r="E4" s="20"/>
      <c r="F4" s="20"/>
      <c r="G4" s="20"/>
      <c r="H4" s="52">
        <v>12681621.039999999</v>
      </c>
      <c r="I4" s="52">
        <v>10100367.4</v>
      </c>
      <c r="J4" s="52">
        <v>7085445.25</v>
      </c>
      <c r="K4" s="52">
        <v>15696543.189999999</v>
      </c>
      <c r="L4" s="53"/>
    </row>
    <row r="5" spans="1:12" x14ac:dyDescent="0.3">
      <c r="A5" s="18" t="s">
        <v>345</v>
      </c>
      <c r="B5" s="22" t="s">
        <v>341</v>
      </c>
      <c r="C5" s="23"/>
      <c r="D5" s="23"/>
      <c r="E5" s="19" t="s">
        <v>344</v>
      </c>
      <c r="F5" s="20"/>
      <c r="G5" s="20"/>
      <c r="H5" s="52">
        <v>12681621.039999999</v>
      </c>
      <c r="I5" s="52">
        <v>10100367.4</v>
      </c>
      <c r="J5" s="52">
        <v>7085445.25</v>
      </c>
      <c r="K5" s="52">
        <v>15696543.189999999</v>
      </c>
      <c r="L5" s="53"/>
    </row>
    <row r="6" spans="1:12" x14ac:dyDescent="0.3">
      <c r="A6" s="18" t="s">
        <v>346</v>
      </c>
      <c r="B6" s="22" t="s">
        <v>341</v>
      </c>
      <c r="C6" s="23"/>
      <c r="D6" s="23"/>
      <c r="E6" s="23"/>
      <c r="F6" s="19" t="s">
        <v>347</v>
      </c>
      <c r="G6" s="20"/>
      <c r="H6" s="52">
        <v>2209.13</v>
      </c>
      <c r="I6" s="52">
        <v>2790.87</v>
      </c>
      <c r="J6" s="52">
        <v>0</v>
      </c>
      <c r="K6" s="52">
        <v>5000</v>
      </c>
      <c r="L6" s="53"/>
    </row>
    <row r="7" spans="1:12" x14ac:dyDescent="0.3">
      <c r="A7" s="24" t="s">
        <v>348</v>
      </c>
      <c r="B7" s="22" t="s">
        <v>341</v>
      </c>
      <c r="C7" s="23"/>
      <c r="D7" s="23"/>
      <c r="E7" s="23"/>
      <c r="F7" s="23"/>
      <c r="G7" s="25" t="s">
        <v>349</v>
      </c>
      <c r="H7" s="54">
        <v>2209.13</v>
      </c>
      <c r="I7" s="54">
        <v>2790.87</v>
      </c>
      <c r="J7" s="54">
        <v>0</v>
      </c>
      <c r="K7" s="54">
        <v>5000</v>
      </c>
      <c r="L7" s="55"/>
    </row>
    <row r="8" spans="1:12" x14ac:dyDescent="0.3">
      <c r="A8" s="26" t="s">
        <v>341</v>
      </c>
      <c r="B8" s="22" t="s">
        <v>341</v>
      </c>
      <c r="C8" s="23"/>
      <c r="D8" s="23"/>
      <c r="E8" s="23"/>
      <c r="F8" s="23"/>
      <c r="G8" s="27" t="s">
        <v>341</v>
      </c>
      <c r="H8" s="53"/>
      <c r="I8" s="53"/>
      <c r="J8" s="53"/>
      <c r="K8" s="53"/>
      <c r="L8" s="53"/>
    </row>
    <row r="9" spans="1:12" x14ac:dyDescent="0.3">
      <c r="A9" s="18" t="s">
        <v>350</v>
      </c>
      <c r="B9" s="22" t="s">
        <v>341</v>
      </c>
      <c r="C9" s="23"/>
      <c r="D9" s="23"/>
      <c r="E9" s="23"/>
      <c r="F9" s="19" t="s">
        <v>351</v>
      </c>
      <c r="G9" s="20"/>
      <c r="H9" s="52">
        <v>0</v>
      </c>
      <c r="I9" s="52">
        <v>5892225.54</v>
      </c>
      <c r="J9" s="52">
        <v>5892225.54</v>
      </c>
      <c r="K9" s="52">
        <v>0</v>
      </c>
      <c r="L9" s="53"/>
    </row>
    <row r="10" spans="1:12" x14ac:dyDescent="0.3">
      <c r="A10" s="24" t="s">
        <v>352</v>
      </c>
      <c r="B10" s="22" t="s">
        <v>341</v>
      </c>
      <c r="C10" s="23"/>
      <c r="D10" s="23"/>
      <c r="E10" s="23"/>
      <c r="F10" s="23"/>
      <c r="G10" s="25" t="s">
        <v>353</v>
      </c>
      <c r="H10" s="54">
        <v>0</v>
      </c>
      <c r="I10" s="54">
        <v>5892225.54</v>
      </c>
      <c r="J10" s="54">
        <v>5892225.54</v>
      </c>
      <c r="K10" s="54">
        <v>0</v>
      </c>
      <c r="L10" s="55"/>
    </row>
    <row r="11" spans="1:12" x14ac:dyDescent="0.3">
      <c r="A11" s="26" t="s">
        <v>341</v>
      </c>
      <c r="B11" s="22" t="s">
        <v>341</v>
      </c>
      <c r="C11" s="23"/>
      <c r="D11" s="23"/>
      <c r="E11" s="23"/>
      <c r="F11" s="23"/>
      <c r="G11" s="27" t="s">
        <v>341</v>
      </c>
      <c r="H11" s="53"/>
      <c r="I11" s="53"/>
      <c r="J11" s="53"/>
      <c r="K11" s="53"/>
      <c r="L11" s="53"/>
    </row>
    <row r="12" spans="1:12" x14ac:dyDescent="0.3">
      <c r="A12" s="18" t="s">
        <v>360</v>
      </c>
      <c r="B12" s="22" t="s">
        <v>341</v>
      </c>
      <c r="C12" s="23"/>
      <c r="D12" s="23"/>
      <c r="E12" s="23"/>
      <c r="F12" s="19" t="s">
        <v>361</v>
      </c>
      <c r="G12" s="20"/>
      <c r="H12" s="52">
        <v>12679411.91</v>
      </c>
      <c r="I12" s="52">
        <v>4199272.96</v>
      </c>
      <c r="J12" s="52">
        <v>1187141.68</v>
      </c>
      <c r="K12" s="52">
        <v>15691543.189999999</v>
      </c>
      <c r="L12" s="53"/>
    </row>
    <row r="13" spans="1:12" x14ac:dyDescent="0.3">
      <c r="A13" s="24" t="s">
        <v>362</v>
      </c>
      <c r="B13" s="22" t="s">
        <v>341</v>
      </c>
      <c r="C13" s="23"/>
      <c r="D13" s="23"/>
      <c r="E13" s="23"/>
      <c r="F13" s="23"/>
      <c r="G13" s="25" t="s">
        <v>363</v>
      </c>
      <c r="H13" s="54">
        <v>11031923.4</v>
      </c>
      <c r="I13" s="54">
        <v>4196489.18</v>
      </c>
      <c r="J13" s="54">
        <v>1187141.68</v>
      </c>
      <c r="K13" s="54">
        <v>14041270.9</v>
      </c>
      <c r="L13" s="55"/>
    </row>
    <row r="14" spans="1:12" x14ac:dyDescent="0.3">
      <c r="A14" s="24" t="s">
        <v>364</v>
      </c>
      <c r="B14" s="22" t="s">
        <v>341</v>
      </c>
      <c r="C14" s="23"/>
      <c r="D14" s="23"/>
      <c r="E14" s="23"/>
      <c r="F14" s="23"/>
      <c r="G14" s="25" t="s">
        <v>365</v>
      </c>
      <c r="H14" s="54">
        <v>1014782.88</v>
      </c>
      <c r="I14" s="54">
        <v>1723.44</v>
      </c>
      <c r="J14" s="54">
        <v>0</v>
      </c>
      <c r="K14" s="54">
        <v>1016506.32</v>
      </c>
      <c r="L14" s="55"/>
    </row>
    <row r="15" spans="1:12" x14ac:dyDescent="0.3">
      <c r="A15" s="24" t="s">
        <v>366</v>
      </c>
      <c r="B15" s="22" t="s">
        <v>341</v>
      </c>
      <c r="C15" s="23"/>
      <c r="D15" s="23"/>
      <c r="E15" s="23"/>
      <c r="F15" s="23"/>
      <c r="G15" s="25" t="s">
        <v>367</v>
      </c>
      <c r="H15" s="54">
        <v>621784.06999999995</v>
      </c>
      <c r="I15" s="54">
        <v>1056</v>
      </c>
      <c r="J15" s="54">
        <v>0</v>
      </c>
      <c r="K15" s="54">
        <v>622840.06999999995</v>
      </c>
      <c r="L15" s="55"/>
    </row>
    <row r="16" spans="1:12" x14ac:dyDescent="0.3">
      <c r="A16" s="24" t="s">
        <v>368</v>
      </c>
      <c r="B16" s="22" t="s">
        <v>341</v>
      </c>
      <c r="C16" s="23"/>
      <c r="D16" s="23"/>
      <c r="E16" s="23"/>
      <c r="F16" s="23"/>
      <c r="G16" s="25" t="s">
        <v>369</v>
      </c>
      <c r="H16" s="54">
        <v>10921.56</v>
      </c>
      <c r="I16" s="54">
        <v>4.34</v>
      </c>
      <c r="J16" s="54">
        <v>0</v>
      </c>
      <c r="K16" s="54">
        <v>10925.9</v>
      </c>
      <c r="L16" s="55"/>
    </row>
    <row r="17" spans="1:12" x14ac:dyDescent="0.3">
      <c r="A17" s="26" t="s">
        <v>341</v>
      </c>
      <c r="B17" s="22" t="s">
        <v>341</v>
      </c>
      <c r="C17" s="23"/>
      <c r="D17" s="23"/>
      <c r="E17" s="23"/>
      <c r="F17" s="23"/>
      <c r="G17" s="27" t="s">
        <v>341</v>
      </c>
      <c r="H17" s="53"/>
      <c r="I17" s="53"/>
      <c r="J17" s="53"/>
      <c r="K17" s="53"/>
      <c r="L17" s="53"/>
    </row>
    <row r="18" spans="1:12" x14ac:dyDescent="0.3">
      <c r="A18" s="18" t="s">
        <v>370</v>
      </c>
      <c r="B18" s="22" t="s">
        <v>341</v>
      </c>
      <c r="C18" s="23"/>
      <c r="D18" s="23"/>
      <c r="E18" s="23"/>
      <c r="F18" s="19" t="s">
        <v>371</v>
      </c>
      <c r="G18" s="20"/>
      <c r="H18" s="52">
        <v>0</v>
      </c>
      <c r="I18" s="52">
        <v>6078.03</v>
      </c>
      <c r="J18" s="52">
        <v>6078.03</v>
      </c>
      <c r="K18" s="52">
        <v>0</v>
      </c>
      <c r="L18" s="53"/>
    </row>
    <row r="19" spans="1:12" x14ac:dyDescent="0.3">
      <c r="A19" s="24" t="s">
        <v>372</v>
      </c>
      <c r="B19" s="22" t="s">
        <v>341</v>
      </c>
      <c r="C19" s="23"/>
      <c r="D19" s="23"/>
      <c r="E19" s="23"/>
      <c r="F19" s="23"/>
      <c r="G19" s="25" t="s">
        <v>373</v>
      </c>
      <c r="H19" s="54">
        <v>0</v>
      </c>
      <c r="I19" s="54">
        <v>6078.03</v>
      </c>
      <c r="J19" s="54">
        <v>6078.03</v>
      </c>
      <c r="K19" s="54">
        <v>0</v>
      </c>
      <c r="L19" s="55"/>
    </row>
    <row r="20" spans="1:12" x14ac:dyDescent="0.3">
      <c r="A20" s="26" t="s">
        <v>341</v>
      </c>
      <c r="B20" s="22" t="s">
        <v>341</v>
      </c>
      <c r="C20" s="23"/>
      <c r="D20" s="23"/>
      <c r="E20" s="23"/>
      <c r="F20" s="23"/>
      <c r="G20" s="27" t="s">
        <v>341</v>
      </c>
      <c r="H20" s="53"/>
      <c r="I20" s="53"/>
      <c r="J20" s="53"/>
      <c r="K20" s="53"/>
      <c r="L20" s="53"/>
    </row>
    <row r="21" spans="1:12" x14ac:dyDescent="0.3">
      <c r="A21" s="18" t="s">
        <v>374</v>
      </c>
      <c r="B21" s="22" t="s">
        <v>341</v>
      </c>
      <c r="C21" s="23"/>
      <c r="D21" s="19" t="s">
        <v>375</v>
      </c>
      <c r="E21" s="20"/>
      <c r="F21" s="20"/>
      <c r="G21" s="20"/>
      <c r="H21" s="52">
        <v>70141.47</v>
      </c>
      <c r="I21" s="52">
        <v>141132.75</v>
      </c>
      <c r="J21" s="52">
        <v>124498.11</v>
      </c>
      <c r="K21" s="52">
        <v>86776.11</v>
      </c>
      <c r="L21" s="53"/>
    </row>
    <row r="22" spans="1:12" x14ac:dyDescent="0.3">
      <c r="A22" s="18" t="s">
        <v>376</v>
      </c>
      <c r="B22" s="22" t="s">
        <v>341</v>
      </c>
      <c r="C22" s="23"/>
      <c r="D22" s="23"/>
      <c r="E22" s="19" t="s">
        <v>377</v>
      </c>
      <c r="F22" s="20"/>
      <c r="G22" s="20"/>
      <c r="H22" s="52">
        <v>59401.05</v>
      </c>
      <c r="I22" s="52">
        <v>141132.75</v>
      </c>
      <c r="J22" s="52">
        <v>122136.76</v>
      </c>
      <c r="K22" s="52">
        <v>78397.039999999994</v>
      </c>
      <c r="L22" s="53"/>
    </row>
    <row r="23" spans="1:12" x14ac:dyDescent="0.3">
      <c r="A23" s="18" t="s">
        <v>378</v>
      </c>
      <c r="B23" s="22" t="s">
        <v>341</v>
      </c>
      <c r="C23" s="23"/>
      <c r="D23" s="23"/>
      <c r="E23" s="23"/>
      <c r="F23" s="19" t="s">
        <v>377</v>
      </c>
      <c r="G23" s="20"/>
      <c r="H23" s="52">
        <v>59401.05</v>
      </c>
      <c r="I23" s="52">
        <v>141132.75</v>
      </c>
      <c r="J23" s="52">
        <v>122136.76</v>
      </c>
      <c r="K23" s="52">
        <v>78397.039999999994</v>
      </c>
      <c r="L23" s="53"/>
    </row>
    <row r="24" spans="1:12" x14ac:dyDescent="0.3">
      <c r="A24" s="24" t="s">
        <v>379</v>
      </c>
      <c r="B24" s="22" t="s">
        <v>341</v>
      </c>
      <c r="C24" s="23"/>
      <c r="D24" s="23"/>
      <c r="E24" s="23"/>
      <c r="F24" s="23"/>
      <c r="G24" s="25" t="s">
        <v>380</v>
      </c>
      <c r="H24" s="54">
        <v>6137.41</v>
      </c>
      <c r="I24" s="54">
        <v>181.6</v>
      </c>
      <c r="J24" s="54">
        <v>0</v>
      </c>
      <c r="K24" s="54">
        <v>6319.01</v>
      </c>
      <c r="L24" s="55"/>
    </row>
    <row r="25" spans="1:12" x14ac:dyDescent="0.3">
      <c r="A25" s="24" t="s">
        <v>381</v>
      </c>
      <c r="B25" s="22" t="s">
        <v>341</v>
      </c>
      <c r="C25" s="23"/>
      <c r="D25" s="23"/>
      <c r="E25" s="23"/>
      <c r="F25" s="23"/>
      <c r="G25" s="25" t="s">
        <v>382</v>
      </c>
      <c r="H25" s="54">
        <v>37535.01</v>
      </c>
      <c r="I25" s="54">
        <v>68325.83</v>
      </c>
      <c r="J25" s="54">
        <v>56180.47</v>
      </c>
      <c r="K25" s="54">
        <v>49680.37</v>
      </c>
      <c r="L25" s="55"/>
    </row>
    <row r="26" spans="1:12" x14ac:dyDescent="0.3">
      <c r="A26" s="24" t="s">
        <v>383</v>
      </c>
      <c r="B26" s="22" t="s">
        <v>341</v>
      </c>
      <c r="C26" s="23"/>
      <c r="D26" s="23"/>
      <c r="E26" s="23"/>
      <c r="F26" s="23"/>
      <c r="G26" s="25" t="s">
        <v>384</v>
      </c>
      <c r="H26" s="54">
        <v>14765.11</v>
      </c>
      <c r="I26" s="54">
        <v>7232.64</v>
      </c>
      <c r="J26" s="54">
        <v>0</v>
      </c>
      <c r="K26" s="54">
        <v>21997.75</v>
      </c>
      <c r="L26" s="55"/>
    </row>
    <row r="27" spans="1:12" x14ac:dyDescent="0.3">
      <c r="A27" s="24" t="s">
        <v>387</v>
      </c>
      <c r="B27" s="22" t="s">
        <v>341</v>
      </c>
      <c r="C27" s="23"/>
      <c r="D27" s="23"/>
      <c r="E27" s="23"/>
      <c r="F27" s="23"/>
      <c r="G27" s="25" t="s">
        <v>388</v>
      </c>
      <c r="H27" s="54">
        <v>399.91</v>
      </c>
      <c r="I27" s="54">
        <v>0</v>
      </c>
      <c r="J27" s="54">
        <v>0</v>
      </c>
      <c r="K27" s="54">
        <v>399.91</v>
      </c>
      <c r="L27" s="55"/>
    </row>
    <row r="28" spans="1:12" x14ac:dyDescent="0.3">
      <c r="A28" s="24" t="s">
        <v>389</v>
      </c>
      <c r="B28" s="22" t="s">
        <v>341</v>
      </c>
      <c r="C28" s="23"/>
      <c r="D28" s="23"/>
      <c r="E28" s="23"/>
      <c r="F28" s="23"/>
      <c r="G28" s="25" t="s">
        <v>390</v>
      </c>
      <c r="H28" s="54">
        <v>563.61</v>
      </c>
      <c r="I28" s="54">
        <v>65392.68</v>
      </c>
      <c r="J28" s="54">
        <v>65956.289999999994</v>
      </c>
      <c r="K28" s="54">
        <v>0</v>
      </c>
      <c r="L28" s="55"/>
    </row>
    <row r="29" spans="1:12" x14ac:dyDescent="0.3">
      <c r="A29" s="26" t="s">
        <v>341</v>
      </c>
      <c r="B29" s="22" t="s">
        <v>341</v>
      </c>
      <c r="C29" s="23"/>
      <c r="D29" s="23"/>
      <c r="E29" s="23"/>
      <c r="F29" s="23"/>
      <c r="G29" s="27" t="s">
        <v>341</v>
      </c>
      <c r="H29" s="53"/>
      <c r="I29" s="53"/>
      <c r="J29" s="53"/>
      <c r="K29" s="53"/>
      <c r="L29" s="53"/>
    </row>
    <row r="30" spans="1:12" x14ac:dyDescent="0.3">
      <c r="A30" s="18" t="s">
        <v>391</v>
      </c>
      <c r="B30" s="22" t="s">
        <v>341</v>
      </c>
      <c r="C30" s="23"/>
      <c r="D30" s="23"/>
      <c r="E30" s="19" t="s">
        <v>392</v>
      </c>
      <c r="F30" s="20"/>
      <c r="G30" s="20"/>
      <c r="H30" s="52">
        <v>10740.42</v>
      </c>
      <c r="I30" s="52">
        <v>0</v>
      </c>
      <c r="J30" s="52">
        <v>2361.35</v>
      </c>
      <c r="K30" s="52">
        <v>8379.07</v>
      </c>
      <c r="L30" s="53"/>
    </row>
    <row r="31" spans="1:12" x14ac:dyDescent="0.3">
      <c r="A31" s="18" t="s">
        <v>393</v>
      </c>
      <c r="B31" s="22" t="s">
        <v>341</v>
      </c>
      <c r="C31" s="23"/>
      <c r="D31" s="23"/>
      <c r="E31" s="23"/>
      <c r="F31" s="19" t="s">
        <v>392</v>
      </c>
      <c r="G31" s="20"/>
      <c r="H31" s="52">
        <v>10740.42</v>
      </c>
      <c r="I31" s="52">
        <v>0</v>
      </c>
      <c r="J31" s="52">
        <v>2361.35</v>
      </c>
      <c r="K31" s="52">
        <v>8379.07</v>
      </c>
      <c r="L31" s="53"/>
    </row>
    <row r="32" spans="1:12" x14ac:dyDescent="0.3">
      <c r="A32" s="24" t="s">
        <v>394</v>
      </c>
      <c r="B32" s="22" t="s">
        <v>341</v>
      </c>
      <c r="C32" s="23"/>
      <c r="D32" s="23"/>
      <c r="E32" s="23"/>
      <c r="F32" s="23"/>
      <c r="G32" s="25" t="s">
        <v>395</v>
      </c>
      <c r="H32" s="54">
        <v>10740.42</v>
      </c>
      <c r="I32" s="54">
        <v>0</v>
      </c>
      <c r="J32" s="54">
        <v>2361.35</v>
      </c>
      <c r="K32" s="54">
        <v>8379.07</v>
      </c>
      <c r="L32" s="55"/>
    </row>
    <row r="33" spans="1:12" x14ac:dyDescent="0.3">
      <c r="A33" s="26" t="s">
        <v>341</v>
      </c>
      <c r="B33" s="22" t="s">
        <v>341</v>
      </c>
      <c r="C33" s="23"/>
      <c r="D33" s="23"/>
      <c r="E33" s="23"/>
      <c r="F33" s="23"/>
      <c r="G33" s="27" t="s">
        <v>341</v>
      </c>
      <c r="H33" s="53"/>
      <c r="I33" s="53"/>
      <c r="J33" s="53"/>
      <c r="K33" s="53"/>
      <c r="L33" s="53"/>
    </row>
    <row r="34" spans="1:12" x14ac:dyDescent="0.3">
      <c r="A34" s="18" t="s">
        <v>396</v>
      </c>
      <c r="B34" s="21" t="s">
        <v>341</v>
      </c>
      <c r="C34" s="19" t="s">
        <v>397</v>
      </c>
      <c r="D34" s="20"/>
      <c r="E34" s="20"/>
      <c r="F34" s="20"/>
      <c r="G34" s="20"/>
      <c r="H34" s="52">
        <v>1580587.93</v>
      </c>
      <c r="I34" s="52">
        <v>4547.6499999999996</v>
      </c>
      <c r="J34" s="52">
        <v>52080.72</v>
      </c>
      <c r="K34" s="52">
        <v>1533054.86</v>
      </c>
      <c r="L34" s="53"/>
    </row>
    <row r="35" spans="1:12" x14ac:dyDescent="0.3">
      <c r="A35" s="18" t="s">
        <v>398</v>
      </c>
      <c r="B35" s="22" t="s">
        <v>341</v>
      </c>
      <c r="C35" s="23"/>
      <c r="D35" s="19" t="s">
        <v>399</v>
      </c>
      <c r="E35" s="20"/>
      <c r="F35" s="20"/>
      <c r="G35" s="20"/>
      <c r="H35" s="52">
        <v>10331.09</v>
      </c>
      <c r="I35" s="52">
        <v>51.65</v>
      </c>
      <c r="J35" s="52">
        <v>0</v>
      </c>
      <c r="K35" s="52">
        <v>10382.74</v>
      </c>
      <c r="L35" s="53"/>
    </row>
    <row r="36" spans="1:12" x14ac:dyDescent="0.3">
      <c r="A36" s="18" t="s">
        <v>400</v>
      </c>
      <c r="B36" s="22" t="s">
        <v>341</v>
      </c>
      <c r="C36" s="23"/>
      <c r="D36" s="23"/>
      <c r="E36" s="19" t="s">
        <v>401</v>
      </c>
      <c r="F36" s="20"/>
      <c r="G36" s="20"/>
      <c r="H36" s="52">
        <v>10331.09</v>
      </c>
      <c r="I36" s="52">
        <v>51.65</v>
      </c>
      <c r="J36" s="52">
        <v>0</v>
      </c>
      <c r="K36" s="52">
        <v>10382.74</v>
      </c>
      <c r="L36" s="53"/>
    </row>
    <row r="37" spans="1:12" x14ac:dyDescent="0.3">
      <c r="A37" s="18" t="s">
        <v>402</v>
      </c>
      <c r="B37" s="22" t="s">
        <v>341</v>
      </c>
      <c r="C37" s="23"/>
      <c r="D37" s="23"/>
      <c r="E37" s="23"/>
      <c r="F37" s="19" t="s">
        <v>401</v>
      </c>
      <c r="G37" s="20"/>
      <c r="H37" s="52">
        <v>10331.09</v>
      </c>
      <c r="I37" s="52">
        <v>51.65</v>
      </c>
      <c r="J37" s="52">
        <v>0</v>
      </c>
      <c r="K37" s="52">
        <v>10382.74</v>
      </c>
      <c r="L37" s="53"/>
    </row>
    <row r="38" spans="1:12" x14ac:dyDescent="0.3">
      <c r="A38" s="24" t="s">
        <v>403</v>
      </c>
      <c r="B38" s="22" t="s">
        <v>341</v>
      </c>
      <c r="C38" s="23"/>
      <c r="D38" s="23"/>
      <c r="E38" s="23"/>
      <c r="F38" s="23"/>
      <c r="G38" s="25" t="s">
        <v>404</v>
      </c>
      <c r="H38" s="54">
        <v>10331.09</v>
      </c>
      <c r="I38" s="54">
        <v>51.65</v>
      </c>
      <c r="J38" s="54">
        <v>0</v>
      </c>
      <c r="K38" s="54">
        <v>10382.74</v>
      </c>
      <c r="L38" s="55"/>
    </row>
    <row r="39" spans="1:12" x14ac:dyDescent="0.3">
      <c r="A39" s="26" t="s">
        <v>341</v>
      </c>
      <c r="B39" s="22" t="s">
        <v>341</v>
      </c>
      <c r="C39" s="23"/>
      <c r="D39" s="23"/>
      <c r="E39" s="23"/>
      <c r="F39" s="23"/>
      <c r="G39" s="27" t="s">
        <v>341</v>
      </c>
      <c r="H39" s="53"/>
      <c r="I39" s="53"/>
      <c r="J39" s="53"/>
      <c r="K39" s="53"/>
      <c r="L39" s="53"/>
    </row>
    <row r="40" spans="1:12" x14ac:dyDescent="0.3">
      <c r="A40" s="18" t="s">
        <v>405</v>
      </c>
      <c r="B40" s="22" t="s">
        <v>341</v>
      </c>
      <c r="C40" s="23"/>
      <c r="D40" s="19" t="s">
        <v>406</v>
      </c>
      <c r="E40" s="20"/>
      <c r="F40" s="20"/>
      <c r="G40" s="20"/>
      <c r="H40" s="52">
        <v>1570256.84</v>
      </c>
      <c r="I40" s="52">
        <v>4496</v>
      </c>
      <c r="J40" s="52">
        <v>52080.72</v>
      </c>
      <c r="K40" s="52">
        <v>1522672.12</v>
      </c>
      <c r="L40" s="53"/>
    </row>
    <row r="41" spans="1:12" x14ac:dyDescent="0.3">
      <c r="A41" s="18" t="s">
        <v>407</v>
      </c>
      <c r="B41" s="22" t="s">
        <v>341</v>
      </c>
      <c r="C41" s="23"/>
      <c r="D41" s="23"/>
      <c r="E41" s="19" t="s">
        <v>408</v>
      </c>
      <c r="F41" s="20"/>
      <c r="G41" s="20"/>
      <c r="H41" s="52">
        <v>1939123.08</v>
      </c>
      <c r="I41" s="52">
        <v>0</v>
      </c>
      <c r="J41" s="52">
        <v>0</v>
      </c>
      <c r="K41" s="52">
        <v>1939123.08</v>
      </c>
      <c r="L41" s="53"/>
    </row>
    <row r="42" spans="1:12" x14ac:dyDescent="0.3">
      <c r="A42" s="18" t="s">
        <v>409</v>
      </c>
      <c r="B42" s="22" t="s">
        <v>341</v>
      </c>
      <c r="C42" s="23"/>
      <c r="D42" s="23"/>
      <c r="E42" s="23"/>
      <c r="F42" s="19" t="s">
        <v>408</v>
      </c>
      <c r="G42" s="20"/>
      <c r="H42" s="52">
        <v>1939123.08</v>
      </c>
      <c r="I42" s="52">
        <v>0</v>
      </c>
      <c r="J42" s="52">
        <v>0</v>
      </c>
      <c r="K42" s="52">
        <v>1939123.08</v>
      </c>
      <c r="L42" s="53"/>
    </row>
    <row r="43" spans="1:12" x14ac:dyDescent="0.3">
      <c r="A43" s="24" t="s">
        <v>410</v>
      </c>
      <c r="B43" s="22" t="s">
        <v>341</v>
      </c>
      <c r="C43" s="23"/>
      <c r="D43" s="23"/>
      <c r="E43" s="23"/>
      <c r="F43" s="23"/>
      <c r="G43" s="25" t="s">
        <v>411</v>
      </c>
      <c r="H43" s="54">
        <v>181970</v>
      </c>
      <c r="I43" s="54">
        <v>0</v>
      </c>
      <c r="J43" s="54">
        <v>0</v>
      </c>
      <c r="K43" s="54">
        <v>181970</v>
      </c>
      <c r="L43" s="55"/>
    </row>
    <row r="44" spans="1:12" x14ac:dyDescent="0.3">
      <c r="A44" s="24" t="s">
        <v>412</v>
      </c>
      <c r="B44" s="22" t="s">
        <v>341</v>
      </c>
      <c r="C44" s="23"/>
      <c r="D44" s="23"/>
      <c r="E44" s="23"/>
      <c r="F44" s="23"/>
      <c r="G44" s="25" t="s">
        <v>413</v>
      </c>
      <c r="H44" s="54">
        <v>178120.55</v>
      </c>
      <c r="I44" s="54">
        <v>0</v>
      </c>
      <c r="J44" s="54">
        <v>0</v>
      </c>
      <c r="K44" s="54">
        <v>178120.55</v>
      </c>
      <c r="L44" s="55"/>
    </row>
    <row r="45" spans="1:12" x14ac:dyDescent="0.3">
      <c r="A45" s="24" t="s">
        <v>414</v>
      </c>
      <c r="B45" s="22" t="s">
        <v>341</v>
      </c>
      <c r="C45" s="23"/>
      <c r="D45" s="23"/>
      <c r="E45" s="23"/>
      <c r="F45" s="23"/>
      <c r="G45" s="25" t="s">
        <v>415</v>
      </c>
      <c r="H45" s="54">
        <v>75546.350000000006</v>
      </c>
      <c r="I45" s="54">
        <v>0</v>
      </c>
      <c r="J45" s="54">
        <v>0</v>
      </c>
      <c r="K45" s="54">
        <v>75546.350000000006</v>
      </c>
      <c r="L45" s="55"/>
    </row>
    <row r="46" spans="1:12" x14ac:dyDescent="0.3">
      <c r="A46" s="24" t="s">
        <v>416</v>
      </c>
      <c r="B46" s="22" t="s">
        <v>341</v>
      </c>
      <c r="C46" s="23"/>
      <c r="D46" s="23"/>
      <c r="E46" s="23"/>
      <c r="F46" s="23"/>
      <c r="G46" s="25" t="s">
        <v>417</v>
      </c>
      <c r="H46" s="54">
        <v>1382407.18</v>
      </c>
      <c r="I46" s="54">
        <v>0</v>
      </c>
      <c r="J46" s="54">
        <v>0</v>
      </c>
      <c r="K46" s="54">
        <v>1382407.18</v>
      </c>
      <c r="L46" s="55"/>
    </row>
    <row r="47" spans="1:12" x14ac:dyDescent="0.3">
      <c r="A47" s="24" t="s">
        <v>418</v>
      </c>
      <c r="B47" s="22" t="s">
        <v>341</v>
      </c>
      <c r="C47" s="23"/>
      <c r="D47" s="23"/>
      <c r="E47" s="23"/>
      <c r="F47" s="23"/>
      <c r="G47" s="25" t="s">
        <v>419</v>
      </c>
      <c r="H47" s="54">
        <v>121079</v>
      </c>
      <c r="I47" s="54">
        <v>0</v>
      </c>
      <c r="J47" s="54">
        <v>0</v>
      </c>
      <c r="K47" s="54">
        <v>121079</v>
      </c>
      <c r="L47" s="55"/>
    </row>
    <row r="48" spans="1:12" x14ac:dyDescent="0.3">
      <c r="A48" s="26" t="s">
        <v>341</v>
      </c>
      <c r="B48" s="22" t="s">
        <v>341</v>
      </c>
      <c r="C48" s="23"/>
      <c r="D48" s="23"/>
      <c r="E48" s="23"/>
      <c r="F48" s="23"/>
      <c r="G48" s="27" t="s">
        <v>341</v>
      </c>
      <c r="H48" s="53"/>
      <c r="I48" s="53"/>
      <c r="J48" s="53"/>
      <c r="K48" s="53"/>
      <c r="L48" s="53"/>
    </row>
    <row r="49" spans="1:12" x14ac:dyDescent="0.3">
      <c r="A49" s="18" t="s">
        <v>420</v>
      </c>
      <c r="B49" s="22" t="s">
        <v>341</v>
      </c>
      <c r="C49" s="23"/>
      <c r="D49" s="23"/>
      <c r="E49" s="19" t="s">
        <v>421</v>
      </c>
      <c r="F49" s="20"/>
      <c r="G49" s="20"/>
      <c r="H49" s="52">
        <v>-1939123.08</v>
      </c>
      <c r="I49" s="52">
        <v>0</v>
      </c>
      <c r="J49" s="52">
        <v>0</v>
      </c>
      <c r="K49" s="52">
        <v>-1939123.08</v>
      </c>
      <c r="L49" s="53"/>
    </row>
    <row r="50" spans="1:12" x14ac:dyDescent="0.3">
      <c r="A50" s="18" t="s">
        <v>422</v>
      </c>
      <c r="B50" s="22" t="s">
        <v>341</v>
      </c>
      <c r="C50" s="23"/>
      <c r="D50" s="23"/>
      <c r="E50" s="23"/>
      <c r="F50" s="19" t="s">
        <v>421</v>
      </c>
      <c r="G50" s="20"/>
      <c r="H50" s="52">
        <v>-1939123.08</v>
      </c>
      <c r="I50" s="52">
        <v>0</v>
      </c>
      <c r="J50" s="52">
        <v>0</v>
      </c>
      <c r="K50" s="52">
        <v>-1939123.08</v>
      </c>
      <c r="L50" s="53"/>
    </row>
    <row r="51" spans="1:12" x14ac:dyDescent="0.3">
      <c r="A51" s="24" t="s">
        <v>423</v>
      </c>
      <c r="B51" s="22" t="s">
        <v>341</v>
      </c>
      <c r="C51" s="23"/>
      <c r="D51" s="23"/>
      <c r="E51" s="23"/>
      <c r="F51" s="23"/>
      <c r="G51" s="25" t="s">
        <v>424</v>
      </c>
      <c r="H51" s="54">
        <v>-178120.55</v>
      </c>
      <c r="I51" s="54">
        <v>0</v>
      </c>
      <c r="J51" s="54">
        <v>0</v>
      </c>
      <c r="K51" s="54">
        <v>-178120.55</v>
      </c>
      <c r="L51" s="55"/>
    </row>
    <row r="52" spans="1:12" x14ac:dyDescent="0.3">
      <c r="A52" s="24" t="s">
        <v>425</v>
      </c>
      <c r="B52" s="22" t="s">
        <v>341</v>
      </c>
      <c r="C52" s="23"/>
      <c r="D52" s="23"/>
      <c r="E52" s="23"/>
      <c r="F52" s="23"/>
      <c r="G52" s="25" t="s">
        <v>426</v>
      </c>
      <c r="H52" s="54">
        <v>-75546.350000000006</v>
      </c>
      <c r="I52" s="54">
        <v>0</v>
      </c>
      <c r="J52" s="54">
        <v>0</v>
      </c>
      <c r="K52" s="54">
        <v>-75546.350000000006</v>
      </c>
      <c r="L52" s="55"/>
    </row>
    <row r="53" spans="1:12" x14ac:dyDescent="0.3">
      <c r="A53" s="24" t="s">
        <v>427</v>
      </c>
      <c r="B53" s="22" t="s">
        <v>341</v>
      </c>
      <c r="C53" s="23"/>
      <c r="D53" s="23"/>
      <c r="E53" s="23"/>
      <c r="F53" s="23"/>
      <c r="G53" s="25" t="s">
        <v>428</v>
      </c>
      <c r="H53" s="54">
        <v>-1382407.18</v>
      </c>
      <c r="I53" s="54">
        <v>0</v>
      </c>
      <c r="J53" s="54">
        <v>0</v>
      </c>
      <c r="K53" s="54">
        <v>-1382407.18</v>
      </c>
      <c r="L53" s="55"/>
    </row>
    <row r="54" spans="1:12" x14ac:dyDescent="0.3">
      <c r="A54" s="24" t="s">
        <v>429</v>
      </c>
      <c r="B54" s="22" t="s">
        <v>341</v>
      </c>
      <c r="C54" s="23"/>
      <c r="D54" s="23"/>
      <c r="E54" s="23"/>
      <c r="F54" s="23"/>
      <c r="G54" s="25" t="s">
        <v>430</v>
      </c>
      <c r="H54" s="54">
        <v>-181970</v>
      </c>
      <c r="I54" s="54">
        <v>0</v>
      </c>
      <c r="J54" s="54">
        <v>0</v>
      </c>
      <c r="K54" s="54">
        <v>-181970</v>
      </c>
      <c r="L54" s="55"/>
    </row>
    <row r="55" spans="1:12" x14ac:dyDescent="0.3">
      <c r="A55" s="24" t="s">
        <v>431</v>
      </c>
      <c r="B55" s="22" t="s">
        <v>341</v>
      </c>
      <c r="C55" s="23"/>
      <c r="D55" s="23"/>
      <c r="E55" s="23"/>
      <c r="F55" s="23"/>
      <c r="G55" s="25" t="s">
        <v>432</v>
      </c>
      <c r="H55" s="54">
        <v>-121079</v>
      </c>
      <c r="I55" s="54">
        <v>0</v>
      </c>
      <c r="J55" s="54">
        <v>0</v>
      </c>
      <c r="K55" s="54">
        <v>-121079</v>
      </c>
      <c r="L55" s="55"/>
    </row>
    <row r="56" spans="1:12" x14ac:dyDescent="0.3">
      <c r="A56" s="26" t="s">
        <v>341</v>
      </c>
      <c r="B56" s="22" t="s">
        <v>341</v>
      </c>
      <c r="C56" s="23"/>
      <c r="D56" s="23"/>
      <c r="E56" s="23"/>
      <c r="F56" s="23"/>
      <c r="G56" s="27" t="s">
        <v>341</v>
      </c>
      <c r="H56" s="53"/>
      <c r="I56" s="53"/>
      <c r="J56" s="53"/>
      <c r="K56" s="53"/>
      <c r="L56" s="53"/>
    </row>
    <row r="57" spans="1:12" x14ac:dyDescent="0.3">
      <c r="A57" s="18" t="s">
        <v>433</v>
      </c>
      <c r="B57" s="22" t="s">
        <v>341</v>
      </c>
      <c r="C57" s="23"/>
      <c r="D57" s="23"/>
      <c r="E57" s="19" t="s">
        <v>434</v>
      </c>
      <c r="F57" s="20"/>
      <c r="G57" s="20"/>
      <c r="H57" s="52">
        <v>13730621.130000001</v>
      </c>
      <c r="I57" s="52">
        <v>4496</v>
      </c>
      <c r="J57" s="52">
        <v>0</v>
      </c>
      <c r="K57" s="52">
        <v>13735117.130000001</v>
      </c>
      <c r="L57" s="53"/>
    </row>
    <row r="58" spans="1:12" x14ac:dyDescent="0.3">
      <c r="A58" s="18" t="s">
        <v>435</v>
      </c>
      <c r="B58" s="22" t="s">
        <v>341</v>
      </c>
      <c r="C58" s="23"/>
      <c r="D58" s="23"/>
      <c r="E58" s="23"/>
      <c r="F58" s="19" t="s">
        <v>434</v>
      </c>
      <c r="G58" s="20"/>
      <c r="H58" s="52">
        <v>13730621.130000001</v>
      </c>
      <c r="I58" s="52">
        <v>4496</v>
      </c>
      <c r="J58" s="52">
        <v>0</v>
      </c>
      <c r="K58" s="52">
        <v>13735117.130000001</v>
      </c>
      <c r="L58" s="53"/>
    </row>
    <row r="59" spans="1:12" x14ac:dyDescent="0.3">
      <c r="A59" s="24" t="s">
        <v>436</v>
      </c>
      <c r="B59" s="22" t="s">
        <v>341</v>
      </c>
      <c r="C59" s="23"/>
      <c r="D59" s="23"/>
      <c r="E59" s="23"/>
      <c r="F59" s="23"/>
      <c r="G59" s="25" t="s">
        <v>417</v>
      </c>
      <c r="H59" s="54">
        <v>330449.21999999997</v>
      </c>
      <c r="I59" s="54">
        <v>0</v>
      </c>
      <c r="J59" s="54">
        <v>0</v>
      </c>
      <c r="K59" s="54">
        <v>330449.21999999997</v>
      </c>
      <c r="L59" s="55"/>
    </row>
    <row r="60" spans="1:12" x14ac:dyDescent="0.3">
      <c r="A60" s="24" t="s">
        <v>437</v>
      </c>
      <c r="B60" s="22" t="s">
        <v>341</v>
      </c>
      <c r="C60" s="23"/>
      <c r="D60" s="23"/>
      <c r="E60" s="23"/>
      <c r="F60" s="23"/>
      <c r="G60" s="25" t="s">
        <v>438</v>
      </c>
      <c r="H60" s="54">
        <v>170211.85</v>
      </c>
      <c r="I60" s="54">
        <v>0</v>
      </c>
      <c r="J60" s="54">
        <v>0</v>
      </c>
      <c r="K60" s="54">
        <v>170211.85</v>
      </c>
      <c r="L60" s="55"/>
    </row>
    <row r="61" spans="1:12" x14ac:dyDescent="0.3">
      <c r="A61" s="24" t="s">
        <v>439</v>
      </c>
      <c r="B61" s="22" t="s">
        <v>341</v>
      </c>
      <c r="C61" s="23"/>
      <c r="D61" s="23"/>
      <c r="E61" s="23"/>
      <c r="F61" s="23"/>
      <c r="G61" s="25" t="s">
        <v>440</v>
      </c>
      <c r="H61" s="54">
        <v>2379044.61</v>
      </c>
      <c r="I61" s="54">
        <v>0</v>
      </c>
      <c r="J61" s="54">
        <v>0</v>
      </c>
      <c r="K61" s="54">
        <v>2379044.61</v>
      </c>
      <c r="L61" s="55"/>
    </row>
    <row r="62" spans="1:12" x14ac:dyDescent="0.3">
      <c r="A62" s="24" t="s">
        <v>441</v>
      </c>
      <c r="B62" s="22" t="s">
        <v>341</v>
      </c>
      <c r="C62" s="23"/>
      <c r="D62" s="23"/>
      <c r="E62" s="23"/>
      <c r="F62" s="23"/>
      <c r="G62" s="25" t="s">
        <v>415</v>
      </c>
      <c r="H62" s="54">
        <v>1411245.31</v>
      </c>
      <c r="I62" s="54">
        <v>0</v>
      </c>
      <c r="J62" s="54">
        <v>0</v>
      </c>
      <c r="K62" s="54">
        <v>1411245.31</v>
      </c>
      <c r="L62" s="55"/>
    </row>
    <row r="63" spans="1:12" x14ac:dyDescent="0.3">
      <c r="A63" s="24" t="s">
        <v>442</v>
      </c>
      <c r="B63" s="22" t="s">
        <v>341</v>
      </c>
      <c r="C63" s="23"/>
      <c r="D63" s="23"/>
      <c r="E63" s="23"/>
      <c r="F63" s="23"/>
      <c r="G63" s="25" t="s">
        <v>413</v>
      </c>
      <c r="H63" s="54">
        <v>1991056.13</v>
      </c>
      <c r="I63" s="54">
        <v>4496</v>
      </c>
      <c r="J63" s="54">
        <v>0</v>
      </c>
      <c r="K63" s="54">
        <v>1995552.13</v>
      </c>
      <c r="L63" s="55"/>
    </row>
    <row r="64" spans="1:12" x14ac:dyDescent="0.3">
      <c r="A64" s="24" t="s">
        <v>443</v>
      </c>
      <c r="B64" s="22" t="s">
        <v>341</v>
      </c>
      <c r="C64" s="23"/>
      <c r="D64" s="23"/>
      <c r="E64" s="23"/>
      <c r="F64" s="23"/>
      <c r="G64" s="25" t="s">
        <v>444</v>
      </c>
      <c r="H64" s="54">
        <v>6274100.9000000004</v>
      </c>
      <c r="I64" s="54">
        <v>0</v>
      </c>
      <c r="J64" s="54">
        <v>0</v>
      </c>
      <c r="K64" s="54">
        <v>6274100.9000000004</v>
      </c>
      <c r="L64" s="55"/>
    </row>
    <row r="65" spans="1:12" x14ac:dyDescent="0.3">
      <c r="A65" s="24" t="s">
        <v>445</v>
      </c>
      <c r="B65" s="22" t="s">
        <v>341</v>
      </c>
      <c r="C65" s="23"/>
      <c r="D65" s="23"/>
      <c r="E65" s="23"/>
      <c r="F65" s="23"/>
      <c r="G65" s="25" t="s">
        <v>446</v>
      </c>
      <c r="H65" s="54">
        <v>761500.05</v>
      </c>
      <c r="I65" s="54">
        <v>0</v>
      </c>
      <c r="J65" s="54">
        <v>0</v>
      </c>
      <c r="K65" s="54">
        <v>761500.05</v>
      </c>
      <c r="L65" s="55"/>
    </row>
    <row r="66" spans="1:12" x14ac:dyDescent="0.3">
      <c r="A66" s="24" t="s">
        <v>447</v>
      </c>
      <c r="B66" s="22" t="s">
        <v>341</v>
      </c>
      <c r="C66" s="23"/>
      <c r="D66" s="23"/>
      <c r="E66" s="23"/>
      <c r="F66" s="23"/>
      <c r="G66" s="25" t="s">
        <v>448</v>
      </c>
      <c r="H66" s="54">
        <v>104497</v>
      </c>
      <c r="I66" s="54">
        <v>0</v>
      </c>
      <c r="J66" s="54">
        <v>0</v>
      </c>
      <c r="K66" s="54">
        <v>104497</v>
      </c>
      <c r="L66" s="55"/>
    </row>
    <row r="67" spans="1:12" x14ac:dyDescent="0.3">
      <c r="A67" s="24" t="s">
        <v>449</v>
      </c>
      <c r="B67" s="22" t="s">
        <v>341</v>
      </c>
      <c r="C67" s="23"/>
      <c r="D67" s="23"/>
      <c r="E67" s="23"/>
      <c r="F67" s="23"/>
      <c r="G67" s="25" t="s">
        <v>411</v>
      </c>
      <c r="H67" s="54">
        <v>295946.06</v>
      </c>
      <c r="I67" s="54">
        <v>0</v>
      </c>
      <c r="J67" s="54">
        <v>0</v>
      </c>
      <c r="K67" s="54">
        <v>295946.06</v>
      </c>
      <c r="L67" s="55"/>
    </row>
    <row r="68" spans="1:12" x14ac:dyDescent="0.3">
      <c r="A68" s="24" t="s">
        <v>450</v>
      </c>
      <c r="B68" s="22" t="s">
        <v>341</v>
      </c>
      <c r="C68" s="23"/>
      <c r="D68" s="23"/>
      <c r="E68" s="23"/>
      <c r="F68" s="23"/>
      <c r="G68" s="25" t="s">
        <v>451</v>
      </c>
      <c r="H68" s="54">
        <v>12570</v>
      </c>
      <c r="I68" s="54">
        <v>0</v>
      </c>
      <c r="J68" s="54">
        <v>0</v>
      </c>
      <c r="K68" s="54">
        <v>12570</v>
      </c>
      <c r="L68" s="55"/>
    </row>
    <row r="69" spans="1:12" x14ac:dyDescent="0.3">
      <c r="A69" s="26" t="s">
        <v>341</v>
      </c>
      <c r="B69" s="22" t="s">
        <v>341</v>
      </c>
      <c r="C69" s="23"/>
      <c r="D69" s="23"/>
      <c r="E69" s="23"/>
      <c r="F69" s="23"/>
      <c r="G69" s="27" t="s">
        <v>341</v>
      </c>
      <c r="H69" s="53"/>
      <c r="I69" s="53"/>
      <c r="J69" s="53"/>
      <c r="K69" s="53"/>
      <c r="L69" s="53"/>
    </row>
    <row r="70" spans="1:12" x14ac:dyDescent="0.3">
      <c r="A70" s="18" t="s">
        <v>452</v>
      </c>
      <c r="B70" s="22" t="s">
        <v>341</v>
      </c>
      <c r="C70" s="23"/>
      <c r="D70" s="23"/>
      <c r="E70" s="19" t="s">
        <v>453</v>
      </c>
      <c r="F70" s="20"/>
      <c r="G70" s="20"/>
      <c r="H70" s="52">
        <v>-12187821.52</v>
      </c>
      <c r="I70" s="52">
        <v>0</v>
      </c>
      <c r="J70" s="52">
        <v>51277.97</v>
      </c>
      <c r="K70" s="52">
        <v>-12239099.49</v>
      </c>
      <c r="L70" s="53"/>
    </row>
    <row r="71" spans="1:12" x14ac:dyDescent="0.3">
      <c r="A71" s="18" t="s">
        <v>454</v>
      </c>
      <c r="B71" s="22" t="s">
        <v>341</v>
      </c>
      <c r="C71" s="23"/>
      <c r="D71" s="23"/>
      <c r="E71" s="23"/>
      <c r="F71" s="19" t="s">
        <v>453</v>
      </c>
      <c r="G71" s="20"/>
      <c r="H71" s="52">
        <v>-12187821.52</v>
      </c>
      <c r="I71" s="52">
        <v>0</v>
      </c>
      <c r="J71" s="52">
        <v>51277.97</v>
      </c>
      <c r="K71" s="52">
        <v>-12239099.49</v>
      </c>
      <c r="L71" s="53"/>
    </row>
    <row r="72" spans="1:12" x14ac:dyDescent="0.3">
      <c r="A72" s="24" t="s">
        <v>455</v>
      </c>
      <c r="B72" s="22" t="s">
        <v>341</v>
      </c>
      <c r="C72" s="23"/>
      <c r="D72" s="23"/>
      <c r="E72" s="23"/>
      <c r="F72" s="23"/>
      <c r="G72" s="25" t="s">
        <v>456</v>
      </c>
      <c r="H72" s="54">
        <v>-2379044.61</v>
      </c>
      <c r="I72" s="54">
        <v>0</v>
      </c>
      <c r="J72" s="54">
        <v>0</v>
      </c>
      <c r="K72" s="54">
        <v>-2379044.61</v>
      </c>
      <c r="L72" s="55"/>
    </row>
    <row r="73" spans="1:12" x14ac:dyDescent="0.3">
      <c r="A73" s="24" t="s">
        <v>457</v>
      </c>
      <c r="B73" s="22" t="s">
        <v>341</v>
      </c>
      <c r="C73" s="23"/>
      <c r="D73" s="23"/>
      <c r="E73" s="23"/>
      <c r="F73" s="23"/>
      <c r="G73" s="25" t="s">
        <v>424</v>
      </c>
      <c r="H73" s="54">
        <v>-1577170.12</v>
      </c>
      <c r="I73" s="54">
        <v>0</v>
      </c>
      <c r="J73" s="54">
        <v>10608.31</v>
      </c>
      <c r="K73" s="54">
        <v>-1587778.43</v>
      </c>
      <c r="L73" s="55"/>
    </row>
    <row r="74" spans="1:12" x14ac:dyDescent="0.3">
      <c r="A74" s="24" t="s">
        <v>458</v>
      </c>
      <c r="B74" s="22" t="s">
        <v>341</v>
      </c>
      <c r="C74" s="23"/>
      <c r="D74" s="23"/>
      <c r="E74" s="23"/>
      <c r="F74" s="23"/>
      <c r="G74" s="25" t="s">
        <v>426</v>
      </c>
      <c r="H74" s="54">
        <v>-1037216.06</v>
      </c>
      <c r="I74" s="54">
        <v>0</v>
      </c>
      <c r="J74" s="54">
        <v>11866.01</v>
      </c>
      <c r="K74" s="54">
        <v>-1049082.07</v>
      </c>
      <c r="L74" s="55"/>
    </row>
    <row r="75" spans="1:12" x14ac:dyDescent="0.3">
      <c r="A75" s="24" t="s">
        <v>459</v>
      </c>
      <c r="B75" s="22" t="s">
        <v>341</v>
      </c>
      <c r="C75" s="23"/>
      <c r="D75" s="23"/>
      <c r="E75" s="23"/>
      <c r="F75" s="23"/>
      <c r="G75" s="25" t="s">
        <v>428</v>
      </c>
      <c r="H75" s="54">
        <v>-330449.21999999997</v>
      </c>
      <c r="I75" s="54">
        <v>0</v>
      </c>
      <c r="J75" s="54">
        <v>0</v>
      </c>
      <c r="K75" s="54">
        <v>-330449.21999999997</v>
      </c>
      <c r="L75" s="55"/>
    </row>
    <row r="76" spans="1:12" x14ac:dyDescent="0.3">
      <c r="A76" s="24" t="s">
        <v>460</v>
      </c>
      <c r="B76" s="22" t="s">
        <v>341</v>
      </c>
      <c r="C76" s="23"/>
      <c r="D76" s="23"/>
      <c r="E76" s="23"/>
      <c r="F76" s="23"/>
      <c r="G76" s="25" t="s">
        <v>461</v>
      </c>
      <c r="H76" s="54">
        <v>-519348.35</v>
      </c>
      <c r="I76" s="54">
        <v>0</v>
      </c>
      <c r="J76" s="54">
        <v>897.43</v>
      </c>
      <c r="K76" s="54">
        <v>-520245.78</v>
      </c>
      <c r="L76" s="55"/>
    </row>
    <row r="77" spans="1:12" x14ac:dyDescent="0.3">
      <c r="A77" s="24" t="s">
        <v>462</v>
      </c>
      <c r="B77" s="22" t="s">
        <v>341</v>
      </c>
      <c r="C77" s="23"/>
      <c r="D77" s="23"/>
      <c r="E77" s="23"/>
      <c r="F77" s="23"/>
      <c r="G77" s="25" t="s">
        <v>463</v>
      </c>
      <c r="H77" s="54">
        <v>-61769.64</v>
      </c>
      <c r="I77" s="54">
        <v>0</v>
      </c>
      <c r="J77" s="54">
        <v>887.5</v>
      </c>
      <c r="K77" s="54">
        <v>-62657.14</v>
      </c>
      <c r="L77" s="55"/>
    </row>
    <row r="78" spans="1:12" x14ac:dyDescent="0.3">
      <c r="A78" s="24" t="s">
        <v>464</v>
      </c>
      <c r="B78" s="22" t="s">
        <v>341</v>
      </c>
      <c r="C78" s="23"/>
      <c r="D78" s="23"/>
      <c r="E78" s="23"/>
      <c r="F78" s="23"/>
      <c r="G78" s="25" t="s">
        <v>465</v>
      </c>
      <c r="H78" s="54">
        <v>-5847435.0199999996</v>
      </c>
      <c r="I78" s="54">
        <v>0</v>
      </c>
      <c r="J78" s="54">
        <v>26007.13</v>
      </c>
      <c r="K78" s="54">
        <v>-5873442.1500000004</v>
      </c>
      <c r="L78" s="55"/>
    </row>
    <row r="79" spans="1:12" x14ac:dyDescent="0.3">
      <c r="A79" s="24" t="s">
        <v>466</v>
      </c>
      <c r="B79" s="22" t="s">
        <v>341</v>
      </c>
      <c r="C79" s="23"/>
      <c r="D79" s="23"/>
      <c r="E79" s="23"/>
      <c r="F79" s="23"/>
      <c r="G79" s="25" t="s">
        <v>467</v>
      </c>
      <c r="H79" s="54">
        <v>-151714.81</v>
      </c>
      <c r="I79" s="54">
        <v>0</v>
      </c>
      <c r="J79" s="54">
        <v>404.58</v>
      </c>
      <c r="K79" s="54">
        <v>-152119.39000000001</v>
      </c>
      <c r="L79" s="55"/>
    </row>
    <row r="80" spans="1:12" x14ac:dyDescent="0.3">
      <c r="A80" s="24" t="s">
        <v>468</v>
      </c>
      <c r="B80" s="22" t="s">
        <v>341</v>
      </c>
      <c r="C80" s="23"/>
      <c r="D80" s="23"/>
      <c r="E80" s="23"/>
      <c r="F80" s="23"/>
      <c r="G80" s="25" t="s">
        <v>430</v>
      </c>
      <c r="H80" s="54">
        <v>-275869.84999999998</v>
      </c>
      <c r="I80" s="54">
        <v>0</v>
      </c>
      <c r="J80" s="54">
        <v>490.32</v>
      </c>
      <c r="K80" s="54">
        <v>-276360.17</v>
      </c>
      <c r="L80" s="55"/>
    </row>
    <row r="81" spans="1:12" x14ac:dyDescent="0.3">
      <c r="A81" s="24" t="s">
        <v>469</v>
      </c>
      <c r="B81" s="22" t="s">
        <v>341</v>
      </c>
      <c r="C81" s="23"/>
      <c r="D81" s="23"/>
      <c r="E81" s="23"/>
      <c r="F81" s="23"/>
      <c r="G81" s="25" t="s">
        <v>470</v>
      </c>
      <c r="H81" s="54">
        <v>-7803.84</v>
      </c>
      <c r="I81" s="54">
        <v>0</v>
      </c>
      <c r="J81" s="54">
        <v>116.69</v>
      </c>
      <c r="K81" s="54">
        <v>-7920.53</v>
      </c>
      <c r="L81" s="55"/>
    </row>
    <row r="82" spans="1:12" x14ac:dyDescent="0.3">
      <c r="A82" s="26" t="s">
        <v>341</v>
      </c>
      <c r="B82" s="22" t="s">
        <v>341</v>
      </c>
      <c r="C82" s="23"/>
      <c r="D82" s="23"/>
      <c r="E82" s="23"/>
      <c r="F82" s="23"/>
      <c r="G82" s="27" t="s">
        <v>341</v>
      </c>
      <c r="H82" s="53"/>
      <c r="I82" s="53"/>
      <c r="J82" s="53"/>
      <c r="K82" s="53"/>
      <c r="L82" s="53"/>
    </row>
    <row r="83" spans="1:12" x14ac:dyDescent="0.3">
      <c r="A83" s="18" t="s">
        <v>471</v>
      </c>
      <c r="B83" s="22" t="s">
        <v>341</v>
      </c>
      <c r="C83" s="23"/>
      <c r="D83" s="23"/>
      <c r="E83" s="19" t="s">
        <v>472</v>
      </c>
      <c r="F83" s="20"/>
      <c r="G83" s="20"/>
      <c r="H83" s="52">
        <v>206769.81</v>
      </c>
      <c r="I83" s="52">
        <v>0</v>
      </c>
      <c r="J83" s="52">
        <v>0</v>
      </c>
      <c r="K83" s="52">
        <v>206769.81</v>
      </c>
      <c r="L83" s="53"/>
    </row>
    <row r="84" spans="1:12" x14ac:dyDescent="0.3">
      <c r="A84" s="18" t="s">
        <v>473</v>
      </c>
      <c r="B84" s="22" t="s">
        <v>341</v>
      </c>
      <c r="C84" s="23"/>
      <c r="D84" s="23"/>
      <c r="E84" s="23"/>
      <c r="F84" s="19" t="s">
        <v>472</v>
      </c>
      <c r="G84" s="20"/>
      <c r="H84" s="52">
        <v>206769.81</v>
      </c>
      <c r="I84" s="52">
        <v>0</v>
      </c>
      <c r="J84" s="52">
        <v>0</v>
      </c>
      <c r="K84" s="52">
        <v>206769.81</v>
      </c>
      <c r="L84" s="53"/>
    </row>
    <row r="85" spans="1:12" x14ac:dyDescent="0.3">
      <c r="A85" s="24" t="s">
        <v>474</v>
      </c>
      <c r="B85" s="22" t="s">
        <v>341</v>
      </c>
      <c r="C85" s="23"/>
      <c r="D85" s="23"/>
      <c r="E85" s="23"/>
      <c r="F85" s="23"/>
      <c r="G85" s="25" t="s">
        <v>475</v>
      </c>
      <c r="H85" s="54">
        <v>206769.81</v>
      </c>
      <c r="I85" s="54">
        <v>0</v>
      </c>
      <c r="J85" s="54">
        <v>0</v>
      </c>
      <c r="K85" s="54">
        <v>206769.81</v>
      </c>
      <c r="L85" s="55"/>
    </row>
    <row r="86" spans="1:12" x14ac:dyDescent="0.3">
      <c r="A86" s="26" t="s">
        <v>341</v>
      </c>
      <c r="B86" s="22" t="s">
        <v>341</v>
      </c>
      <c r="C86" s="23"/>
      <c r="D86" s="23"/>
      <c r="E86" s="23"/>
      <c r="F86" s="23"/>
      <c r="G86" s="27" t="s">
        <v>341</v>
      </c>
      <c r="H86" s="53"/>
      <c r="I86" s="53"/>
      <c r="J86" s="53"/>
      <c r="K86" s="53"/>
      <c r="L86" s="53"/>
    </row>
    <row r="87" spans="1:12" x14ac:dyDescent="0.3">
      <c r="A87" s="18" t="s">
        <v>476</v>
      </c>
      <c r="B87" s="22" t="s">
        <v>341</v>
      </c>
      <c r="C87" s="23"/>
      <c r="D87" s="23"/>
      <c r="E87" s="19" t="s">
        <v>477</v>
      </c>
      <c r="F87" s="20"/>
      <c r="G87" s="20"/>
      <c r="H87" s="52">
        <v>-179312.58</v>
      </c>
      <c r="I87" s="52">
        <v>0</v>
      </c>
      <c r="J87" s="52">
        <v>802.75</v>
      </c>
      <c r="K87" s="52">
        <v>-180115.33</v>
      </c>
      <c r="L87" s="53"/>
    </row>
    <row r="88" spans="1:12" x14ac:dyDescent="0.3">
      <c r="A88" s="18" t="s">
        <v>478</v>
      </c>
      <c r="B88" s="22" t="s">
        <v>341</v>
      </c>
      <c r="C88" s="23"/>
      <c r="D88" s="23"/>
      <c r="E88" s="23"/>
      <c r="F88" s="19" t="s">
        <v>479</v>
      </c>
      <c r="G88" s="20"/>
      <c r="H88" s="52">
        <v>-179312.58</v>
      </c>
      <c r="I88" s="52">
        <v>0</v>
      </c>
      <c r="J88" s="52">
        <v>802.75</v>
      </c>
      <c r="K88" s="52">
        <v>-180115.33</v>
      </c>
      <c r="L88" s="53"/>
    </row>
    <row r="89" spans="1:12" x14ac:dyDescent="0.3">
      <c r="A89" s="24" t="s">
        <v>480</v>
      </c>
      <c r="B89" s="22" t="s">
        <v>341</v>
      </c>
      <c r="C89" s="23"/>
      <c r="D89" s="23"/>
      <c r="E89" s="23"/>
      <c r="F89" s="23"/>
      <c r="G89" s="25" t="s">
        <v>481</v>
      </c>
      <c r="H89" s="54">
        <v>-179312.58</v>
      </c>
      <c r="I89" s="54">
        <v>0</v>
      </c>
      <c r="J89" s="54">
        <v>802.75</v>
      </c>
      <c r="K89" s="54">
        <v>-180115.33</v>
      </c>
      <c r="L89" s="55"/>
    </row>
    <row r="90" spans="1:12" x14ac:dyDescent="0.3">
      <c r="A90" s="18" t="s">
        <v>341</v>
      </c>
      <c r="B90" s="22" t="s">
        <v>341</v>
      </c>
      <c r="C90" s="23"/>
      <c r="D90" s="23"/>
      <c r="E90" s="19" t="s">
        <v>341</v>
      </c>
      <c r="F90" s="20"/>
      <c r="G90" s="20"/>
      <c r="H90" s="56"/>
      <c r="I90" s="56"/>
      <c r="J90" s="56"/>
      <c r="K90" s="56"/>
      <c r="L90" s="53"/>
    </row>
    <row r="91" spans="1:12" x14ac:dyDescent="0.3">
      <c r="A91" s="18" t="s">
        <v>56</v>
      </c>
      <c r="B91" s="19" t="s">
        <v>482</v>
      </c>
      <c r="C91" s="20"/>
      <c r="D91" s="20"/>
      <c r="E91" s="20"/>
      <c r="F91" s="20"/>
      <c r="G91" s="20"/>
      <c r="H91" s="52">
        <v>14332350.439999999</v>
      </c>
      <c r="I91" s="52">
        <v>5898764.0599999996</v>
      </c>
      <c r="J91" s="52">
        <v>8882787.7799999993</v>
      </c>
      <c r="K91" s="52">
        <v>17316374.16</v>
      </c>
      <c r="L91" s="53"/>
    </row>
    <row r="92" spans="1:12" x14ac:dyDescent="0.3">
      <c r="A92" s="18" t="s">
        <v>483</v>
      </c>
      <c r="B92" s="21" t="s">
        <v>341</v>
      </c>
      <c r="C92" s="19" t="s">
        <v>484</v>
      </c>
      <c r="D92" s="20"/>
      <c r="E92" s="20"/>
      <c r="F92" s="20"/>
      <c r="G92" s="20"/>
      <c r="H92" s="52">
        <v>12393709.439999999</v>
      </c>
      <c r="I92" s="52">
        <v>5851179.3399999999</v>
      </c>
      <c r="J92" s="52">
        <v>8880945.8599999994</v>
      </c>
      <c r="K92" s="52">
        <v>15423475.960000001</v>
      </c>
      <c r="L92" s="53"/>
    </row>
    <row r="93" spans="1:12" x14ac:dyDescent="0.3">
      <c r="A93" s="18" t="s">
        <v>485</v>
      </c>
      <c r="B93" s="22" t="s">
        <v>341</v>
      </c>
      <c r="C93" s="23"/>
      <c r="D93" s="19" t="s">
        <v>486</v>
      </c>
      <c r="E93" s="20"/>
      <c r="F93" s="20"/>
      <c r="G93" s="20"/>
      <c r="H93" s="52">
        <v>2750863.01</v>
      </c>
      <c r="I93" s="52">
        <v>3957535.98</v>
      </c>
      <c r="J93" s="52">
        <v>4193676.92</v>
      </c>
      <c r="K93" s="52">
        <v>2987003.95</v>
      </c>
      <c r="L93" s="53"/>
    </row>
    <row r="94" spans="1:12" x14ac:dyDescent="0.3">
      <c r="A94" s="18" t="s">
        <v>487</v>
      </c>
      <c r="B94" s="22" t="s">
        <v>341</v>
      </c>
      <c r="C94" s="23"/>
      <c r="D94" s="23"/>
      <c r="E94" s="19" t="s">
        <v>488</v>
      </c>
      <c r="F94" s="20"/>
      <c r="G94" s="20"/>
      <c r="H94" s="52">
        <v>2014940.04</v>
      </c>
      <c r="I94" s="52">
        <v>3323474.37</v>
      </c>
      <c r="J94" s="52">
        <v>3483469.09</v>
      </c>
      <c r="K94" s="52">
        <v>2174934.7599999998</v>
      </c>
      <c r="L94" s="53"/>
    </row>
    <row r="95" spans="1:12" x14ac:dyDescent="0.3">
      <c r="A95" s="18" t="s">
        <v>489</v>
      </c>
      <c r="B95" s="22" t="s">
        <v>341</v>
      </c>
      <c r="C95" s="23"/>
      <c r="D95" s="23"/>
      <c r="E95" s="23"/>
      <c r="F95" s="19" t="s">
        <v>488</v>
      </c>
      <c r="G95" s="20"/>
      <c r="H95" s="52">
        <v>2014940.04</v>
      </c>
      <c r="I95" s="52">
        <v>3323474.37</v>
      </c>
      <c r="J95" s="52">
        <v>3483469.09</v>
      </c>
      <c r="K95" s="52">
        <v>2174934.7599999998</v>
      </c>
      <c r="L95" s="53"/>
    </row>
    <row r="96" spans="1:12" x14ac:dyDescent="0.3">
      <c r="A96" s="24" t="s">
        <v>490</v>
      </c>
      <c r="B96" s="22" t="s">
        <v>341</v>
      </c>
      <c r="C96" s="23"/>
      <c r="D96" s="23"/>
      <c r="E96" s="23"/>
      <c r="F96" s="23"/>
      <c r="G96" s="25" t="s">
        <v>491</v>
      </c>
      <c r="H96" s="54">
        <v>0</v>
      </c>
      <c r="I96" s="54">
        <v>815743.31</v>
      </c>
      <c r="J96" s="54">
        <v>815743.31</v>
      </c>
      <c r="K96" s="54">
        <v>0</v>
      </c>
      <c r="L96" s="55"/>
    </row>
    <row r="97" spans="1:12" x14ac:dyDescent="0.3">
      <c r="A97" s="24" t="s">
        <v>492</v>
      </c>
      <c r="B97" s="22" t="s">
        <v>341</v>
      </c>
      <c r="C97" s="23"/>
      <c r="D97" s="23"/>
      <c r="E97" s="23"/>
      <c r="F97" s="23"/>
      <c r="G97" s="25" t="s">
        <v>493</v>
      </c>
      <c r="H97" s="54">
        <v>1286044.58</v>
      </c>
      <c r="I97" s="54">
        <v>1286044.58</v>
      </c>
      <c r="J97" s="54">
        <v>1349582.08</v>
      </c>
      <c r="K97" s="54">
        <v>1349582.08</v>
      </c>
      <c r="L97" s="55"/>
    </row>
    <row r="98" spans="1:12" x14ac:dyDescent="0.3">
      <c r="A98" s="24" t="s">
        <v>494</v>
      </c>
      <c r="B98" s="22" t="s">
        <v>341</v>
      </c>
      <c r="C98" s="23"/>
      <c r="D98" s="23"/>
      <c r="E98" s="23"/>
      <c r="F98" s="23"/>
      <c r="G98" s="25" t="s">
        <v>495</v>
      </c>
      <c r="H98" s="54">
        <v>554937.18999999994</v>
      </c>
      <c r="I98" s="54">
        <v>554937.18999999994</v>
      </c>
      <c r="J98" s="54">
        <v>649417.17000000004</v>
      </c>
      <c r="K98" s="54">
        <v>649417.17000000004</v>
      </c>
      <c r="L98" s="55"/>
    </row>
    <row r="99" spans="1:12" x14ac:dyDescent="0.3">
      <c r="A99" s="24" t="s">
        <v>496</v>
      </c>
      <c r="B99" s="22" t="s">
        <v>341</v>
      </c>
      <c r="C99" s="23"/>
      <c r="D99" s="23"/>
      <c r="E99" s="23"/>
      <c r="F99" s="23"/>
      <c r="G99" s="25" t="s">
        <v>497</v>
      </c>
      <c r="H99" s="54">
        <v>0</v>
      </c>
      <c r="I99" s="54">
        <v>2621.0100000000002</v>
      </c>
      <c r="J99" s="54">
        <v>2621.0100000000002</v>
      </c>
      <c r="K99" s="54">
        <v>0</v>
      </c>
      <c r="L99" s="55"/>
    </row>
    <row r="100" spans="1:12" x14ac:dyDescent="0.3">
      <c r="A100" s="24" t="s">
        <v>498</v>
      </c>
      <c r="B100" s="22" t="s">
        <v>341</v>
      </c>
      <c r="C100" s="23"/>
      <c r="D100" s="23"/>
      <c r="E100" s="23"/>
      <c r="F100" s="23"/>
      <c r="G100" s="25" t="s">
        <v>499</v>
      </c>
      <c r="H100" s="54">
        <v>0</v>
      </c>
      <c r="I100" s="54">
        <v>8950.08</v>
      </c>
      <c r="J100" s="54">
        <v>8950.08</v>
      </c>
      <c r="K100" s="54">
        <v>0</v>
      </c>
      <c r="L100" s="55"/>
    </row>
    <row r="101" spans="1:12" x14ac:dyDescent="0.3">
      <c r="A101" s="24" t="s">
        <v>500</v>
      </c>
      <c r="B101" s="22" t="s">
        <v>341</v>
      </c>
      <c r="C101" s="23"/>
      <c r="D101" s="23"/>
      <c r="E101" s="23"/>
      <c r="F101" s="23"/>
      <c r="G101" s="25" t="s">
        <v>501</v>
      </c>
      <c r="H101" s="54">
        <v>173958.27</v>
      </c>
      <c r="I101" s="54">
        <v>655178.19999999995</v>
      </c>
      <c r="J101" s="54">
        <v>657155.43999999994</v>
      </c>
      <c r="K101" s="54">
        <v>175935.51</v>
      </c>
      <c r="L101" s="55"/>
    </row>
    <row r="102" spans="1:12" x14ac:dyDescent="0.3">
      <c r="A102" s="26" t="s">
        <v>341</v>
      </c>
      <c r="B102" s="22" t="s">
        <v>341</v>
      </c>
      <c r="C102" s="23"/>
      <c r="D102" s="23"/>
      <c r="E102" s="23"/>
      <c r="F102" s="23"/>
      <c r="G102" s="27" t="s">
        <v>341</v>
      </c>
      <c r="H102" s="53"/>
      <c r="I102" s="53"/>
      <c r="J102" s="53"/>
      <c r="K102" s="53"/>
      <c r="L102" s="53"/>
    </row>
    <row r="103" spans="1:12" x14ac:dyDescent="0.3">
      <c r="A103" s="18" t="s">
        <v>502</v>
      </c>
      <c r="B103" s="22" t="s">
        <v>341</v>
      </c>
      <c r="C103" s="23"/>
      <c r="D103" s="23"/>
      <c r="E103" s="19" t="s">
        <v>503</v>
      </c>
      <c r="F103" s="20"/>
      <c r="G103" s="20"/>
      <c r="H103" s="52">
        <v>300547.09000000003</v>
      </c>
      <c r="I103" s="52">
        <v>304735.8</v>
      </c>
      <c r="J103" s="52">
        <v>347610.47</v>
      </c>
      <c r="K103" s="52">
        <v>343421.76</v>
      </c>
      <c r="L103" s="53"/>
    </row>
    <row r="104" spans="1:12" x14ac:dyDescent="0.3">
      <c r="A104" s="18" t="s">
        <v>504</v>
      </c>
      <c r="B104" s="22" t="s">
        <v>341</v>
      </c>
      <c r="C104" s="23"/>
      <c r="D104" s="23"/>
      <c r="E104" s="23"/>
      <c r="F104" s="19" t="s">
        <v>503</v>
      </c>
      <c r="G104" s="20"/>
      <c r="H104" s="52">
        <v>300547.09000000003</v>
      </c>
      <c r="I104" s="52">
        <v>304735.8</v>
      </c>
      <c r="J104" s="52">
        <v>347610.47</v>
      </c>
      <c r="K104" s="52">
        <v>343421.76</v>
      </c>
      <c r="L104" s="53"/>
    </row>
    <row r="105" spans="1:12" x14ac:dyDescent="0.3">
      <c r="A105" s="24" t="s">
        <v>505</v>
      </c>
      <c r="B105" s="22" t="s">
        <v>341</v>
      </c>
      <c r="C105" s="23"/>
      <c r="D105" s="23"/>
      <c r="E105" s="23"/>
      <c r="F105" s="23"/>
      <c r="G105" s="25" t="s">
        <v>506</v>
      </c>
      <c r="H105" s="54">
        <v>233602.37</v>
      </c>
      <c r="I105" s="54">
        <v>237791.08</v>
      </c>
      <c r="J105" s="54">
        <v>275421.59999999998</v>
      </c>
      <c r="K105" s="54">
        <v>271232.89</v>
      </c>
      <c r="L105" s="55"/>
    </row>
    <row r="106" spans="1:12" x14ac:dyDescent="0.3">
      <c r="A106" s="24" t="s">
        <v>507</v>
      </c>
      <c r="B106" s="22" t="s">
        <v>341</v>
      </c>
      <c r="C106" s="23"/>
      <c r="D106" s="23"/>
      <c r="E106" s="23"/>
      <c r="F106" s="23"/>
      <c r="G106" s="25" t="s">
        <v>508</v>
      </c>
      <c r="H106" s="54">
        <v>55427.12</v>
      </c>
      <c r="I106" s="54">
        <v>55427.12</v>
      </c>
      <c r="J106" s="54">
        <v>61097.88</v>
      </c>
      <c r="K106" s="54">
        <v>61097.88</v>
      </c>
      <c r="L106" s="55"/>
    </row>
    <row r="107" spans="1:12" x14ac:dyDescent="0.3">
      <c r="A107" s="24" t="s">
        <v>509</v>
      </c>
      <c r="B107" s="22" t="s">
        <v>341</v>
      </c>
      <c r="C107" s="23"/>
      <c r="D107" s="23"/>
      <c r="E107" s="23"/>
      <c r="F107" s="23"/>
      <c r="G107" s="25" t="s">
        <v>510</v>
      </c>
      <c r="H107" s="54">
        <v>7008.85</v>
      </c>
      <c r="I107" s="54">
        <v>7008.85</v>
      </c>
      <c r="J107" s="54">
        <v>7788.1</v>
      </c>
      <c r="K107" s="54">
        <v>7788.1</v>
      </c>
      <c r="L107" s="55"/>
    </row>
    <row r="108" spans="1:12" x14ac:dyDescent="0.3">
      <c r="A108" s="24" t="s">
        <v>511</v>
      </c>
      <c r="B108" s="22" t="s">
        <v>341</v>
      </c>
      <c r="C108" s="23"/>
      <c r="D108" s="23"/>
      <c r="E108" s="23"/>
      <c r="F108" s="23"/>
      <c r="G108" s="25" t="s">
        <v>512</v>
      </c>
      <c r="H108" s="54">
        <v>4508.75</v>
      </c>
      <c r="I108" s="54">
        <v>4508.75</v>
      </c>
      <c r="J108" s="54">
        <v>3302.89</v>
      </c>
      <c r="K108" s="54">
        <v>3302.89</v>
      </c>
      <c r="L108" s="55"/>
    </row>
    <row r="109" spans="1:12" x14ac:dyDescent="0.3">
      <c r="A109" s="26" t="s">
        <v>341</v>
      </c>
      <c r="B109" s="22" t="s">
        <v>341</v>
      </c>
      <c r="C109" s="23"/>
      <c r="D109" s="23"/>
      <c r="E109" s="23"/>
      <c r="F109" s="23"/>
      <c r="G109" s="27" t="s">
        <v>341</v>
      </c>
      <c r="H109" s="53"/>
      <c r="I109" s="53"/>
      <c r="J109" s="53"/>
      <c r="K109" s="53"/>
      <c r="L109" s="53"/>
    </row>
    <row r="110" spans="1:12" x14ac:dyDescent="0.3">
      <c r="A110" s="18" t="s">
        <v>513</v>
      </c>
      <c r="B110" s="22" t="s">
        <v>341</v>
      </c>
      <c r="C110" s="23"/>
      <c r="D110" s="23"/>
      <c r="E110" s="19" t="s">
        <v>514</v>
      </c>
      <c r="F110" s="20"/>
      <c r="G110" s="20"/>
      <c r="H110" s="52">
        <v>323892.34000000003</v>
      </c>
      <c r="I110" s="52">
        <v>62099.43</v>
      </c>
      <c r="J110" s="52">
        <v>68576.73</v>
      </c>
      <c r="K110" s="52">
        <v>330369.64</v>
      </c>
      <c r="L110" s="53"/>
    </row>
    <row r="111" spans="1:12" x14ac:dyDescent="0.3">
      <c r="A111" s="18" t="s">
        <v>515</v>
      </c>
      <c r="B111" s="22" t="s">
        <v>341</v>
      </c>
      <c r="C111" s="23"/>
      <c r="D111" s="23"/>
      <c r="E111" s="23"/>
      <c r="F111" s="19" t="s">
        <v>514</v>
      </c>
      <c r="G111" s="20"/>
      <c r="H111" s="52">
        <v>65168.639999999999</v>
      </c>
      <c r="I111" s="52">
        <v>62099.43</v>
      </c>
      <c r="J111" s="52">
        <v>68576.73</v>
      </c>
      <c r="K111" s="52">
        <v>71645.94</v>
      </c>
      <c r="L111" s="53"/>
    </row>
    <row r="112" spans="1:12" x14ac:dyDescent="0.3">
      <c r="A112" s="24" t="s">
        <v>516</v>
      </c>
      <c r="B112" s="22" t="s">
        <v>341</v>
      </c>
      <c r="C112" s="23"/>
      <c r="D112" s="23"/>
      <c r="E112" s="23"/>
      <c r="F112" s="23"/>
      <c r="G112" s="25" t="s">
        <v>517</v>
      </c>
      <c r="H112" s="54">
        <v>28651.19</v>
      </c>
      <c r="I112" s="54">
        <v>28651.19</v>
      </c>
      <c r="J112" s="54">
        <v>35264.160000000003</v>
      </c>
      <c r="K112" s="54">
        <v>35264.160000000003</v>
      </c>
      <c r="L112" s="55"/>
    </row>
    <row r="113" spans="1:12" x14ac:dyDescent="0.3">
      <c r="A113" s="24" t="s">
        <v>518</v>
      </c>
      <c r="B113" s="22" t="s">
        <v>341</v>
      </c>
      <c r="C113" s="23"/>
      <c r="D113" s="23"/>
      <c r="E113" s="23"/>
      <c r="F113" s="23"/>
      <c r="G113" s="25" t="s">
        <v>519</v>
      </c>
      <c r="H113" s="54">
        <v>17.52</v>
      </c>
      <c r="I113" s="54">
        <v>17.52</v>
      </c>
      <c r="J113" s="54">
        <v>0</v>
      </c>
      <c r="K113" s="54">
        <v>0</v>
      </c>
      <c r="L113" s="55"/>
    </row>
    <row r="114" spans="1:12" x14ac:dyDescent="0.3">
      <c r="A114" s="24" t="s">
        <v>520</v>
      </c>
      <c r="B114" s="22" t="s">
        <v>341</v>
      </c>
      <c r="C114" s="23"/>
      <c r="D114" s="23"/>
      <c r="E114" s="23"/>
      <c r="F114" s="23"/>
      <c r="G114" s="25" t="s">
        <v>521</v>
      </c>
      <c r="H114" s="54">
        <v>1918.64</v>
      </c>
      <c r="I114" s="54">
        <v>1918.64</v>
      </c>
      <c r="J114" s="54">
        <v>1918.61</v>
      </c>
      <c r="K114" s="54">
        <v>1918.61</v>
      </c>
      <c r="L114" s="55"/>
    </row>
    <row r="115" spans="1:12" x14ac:dyDescent="0.3">
      <c r="A115" s="24" t="s">
        <v>522</v>
      </c>
      <c r="B115" s="22" t="s">
        <v>341</v>
      </c>
      <c r="C115" s="23"/>
      <c r="D115" s="23"/>
      <c r="E115" s="23"/>
      <c r="F115" s="23"/>
      <c r="G115" s="25" t="s">
        <v>523</v>
      </c>
      <c r="H115" s="54">
        <v>11909.45</v>
      </c>
      <c r="I115" s="54">
        <v>8840.24</v>
      </c>
      <c r="J115" s="54">
        <v>8884.33</v>
      </c>
      <c r="K115" s="54">
        <v>11953.54</v>
      </c>
      <c r="L115" s="55"/>
    </row>
    <row r="116" spans="1:12" x14ac:dyDescent="0.3">
      <c r="A116" s="24" t="s">
        <v>524</v>
      </c>
      <c r="B116" s="22" t="s">
        <v>341</v>
      </c>
      <c r="C116" s="23"/>
      <c r="D116" s="23"/>
      <c r="E116" s="23"/>
      <c r="F116" s="23"/>
      <c r="G116" s="25" t="s">
        <v>525</v>
      </c>
      <c r="H116" s="54">
        <v>17285.89</v>
      </c>
      <c r="I116" s="54">
        <v>17285.89</v>
      </c>
      <c r="J116" s="54">
        <v>17398.07</v>
      </c>
      <c r="K116" s="54">
        <v>17398.07</v>
      </c>
      <c r="L116" s="55"/>
    </row>
    <row r="117" spans="1:12" x14ac:dyDescent="0.3">
      <c r="A117" s="24" t="s">
        <v>526</v>
      </c>
      <c r="B117" s="22" t="s">
        <v>341</v>
      </c>
      <c r="C117" s="23"/>
      <c r="D117" s="23"/>
      <c r="E117" s="23"/>
      <c r="F117" s="23"/>
      <c r="G117" s="25" t="s">
        <v>527</v>
      </c>
      <c r="H117" s="54">
        <v>3696.57</v>
      </c>
      <c r="I117" s="54">
        <v>3696.57</v>
      </c>
      <c r="J117" s="54">
        <v>3696.57</v>
      </c>
      <c r="K117" s="54">
        <v>3696.57</v>
      </c>
      <c r="L117" s="55"/>
    </row>
    <row r="118" spans="1:12" x14ac:dyDescent="0.3">
      <c r="A118" s="24" t="s">
        <v>528</v>
      </c>
      <c r="B118" s="22" t="s">
        <v>341</v>
      </c>
      <c r="C118" s="23"/>
      <c r="D118" s="23"/>
      <c r="E118" s="23"/>
      <c r="F118" s="23"/>
      <c r="G118" s="25" t="s">
        <v>529</v>
      </c>
      <c r="H118" s="54">
        <v>727.17</v>
      </c>
      <c r="I118" s="54">
        <v>727.17</v>
      </c>
      <c r="J118" s="54">
        <v>532.67999999999995</v>
      </c>
      <c r="K118" s="54">
        <v>532.67999999999995</v>
      </c>
      <c r="L118" s="55"/>
    </row>
    <row r="119" spans="1:12" x14ac:dyDescent="0.3">
      <c r="A119" s="24" t="s">
        <v>530</v>
      </c>
      <c r="B119" s="22" t="s">
        <v>341</v>
      </c>
      <c r="C119" s="23"/>
      <c r="D119" s="23"/>
      <c r="E119" s="23"/>
      <c r="F119" s="23"/>
      <c r="G119" s="25" t="s">
        <v>531</v>
      </c>
      <c r="H119" s="54">
        <v>962.21</v>
      </c>
      <c r="I119" s="54">
        <v>962.21</v>
      </c>
      <c r="J119" s="54">
        <v>882.31</v>
      </c>
      <c r="K119" s="54">
        <v>882.31</v>
      </c>
      <c r="L119" s="55"/>
    </row>
    <row r="120" spans="1:12" x14ac:dyDescent="0.3">
      <c r="A120" s="26" t="s">
        <v>341</v>
      </c>
      <c r="B120" s="22" t="s">
        <v>341</v>
      </c>
      <c r="C120" s="23"/>
      <c r="D120" s="23"/>
      <c r="E120" s="23"/>
      <c r="F120" s="23"/>
      <c r="G120" s="27" t="s">
        <v>341</v>
      </c>
      <c r="H120" s="53"/>
      <c r="I120" s="53"/>
      <c r="J120" s="53"/>
      <c r="K120" s="53"/>
      <c r="L120" s="53"/>
    </row>
    <row r="121" spans="1:12" x14ac:dyDescent="0.3">
      <c r="A121" s="18" t="s">
        <v>532</v>
      </c>
      <c r="B121" s="22" t="s">
        <v>341</v>
      </c>
      <c r="C121" s="23"/>
      <c r="D121" s="23"/>
      <c r="E121" s="23"/>
      <c r="F121" s="19" t="s">
        <v>533</v>
      </c>
      <c r="G121" s="20"/>
      <c r="H121" s="52">
        <v>258723.7</v>
      </c>
      <c r="I121" s="52">
        <v>0</v>
      </c>
      <c r="J121" s="52">
        <v>0</v>
      </c>
      <c r="K121" s="52">
        <v>258723.7</v>
      </c>
      <c r="L121" s="53"/>
    </row>
    <row r="122" spans="1:12" x14ac:dyDescent="0.3">
      <c r="A122" s="24" t="s">
        <v>534</v>
      </c>
      <c r="B122" s="22" t="s">
        <v>341</v>
      </c>
      <c r="C122" s="23"/>
      <c r="D122" s="23"/>
      <c r="E122" s="23"/>
      <c r="F122" s="23"/>
      <c r="G122" s="25" t="s">
        <v>535</v>
      </c>
      <c r="H122" s="54">
        <v>258723.7</v>
      </c>
      <c r="I122" s="54">
        <v>0</v>
      </c>
      <c r="J122" s="54">
        <v>0</v>
      </c>
      <c r="K122" s="54">
        <v>258723.7</v>
      </c>
      <c r="L122" s="55"/>
    </row>
    <row r="123" spans="1:12" x14ac:dyDescent="0.3">
      <c r="A123" s="26" t="s">
        <v>341</v>
      </c>
      <c r="B123" s="22" t="s">
        <v>341</v>
      </c>
      <c r="C123" s="23"/>
      <c r="D123" s="23"/>
      <c r="E123" s="23"/>
      <c r="F123" s="23"/>
      <c r="G123" s="27" t="s">
        <v>341</v>
      </c>
      <c r="H123" s="53"/>
      <c r="I123" s="53"/>
      <c r="J123" s="53"/>
      <c r="K123" s="53"/>
      <c r="L123" s="53"/>
    </row>
    <row r="124" spans="1:12" x14ac:dyDescent="0.3">
      <c r="A124" s="18" t="s">
        <v>536</v>
      </c>
      <c r="B124" s="22" t="s">
        <v>341</v>
      </c>
      <c r="C124" s="23"/>
      <c r="D124" s="23"/>
      <c r="E124" s="19" t="s">
        <v>537</v>
      </c>
      <c r="F124" s="20"/>
      <c r="G124" s="20"/>
      <c r="H124" s="52">
        <v>111483.54</v>
      </c>
      <c r="I124" s="52">
        <v>267226.38</v>
      </c>
      <c r="J124" s="52">
        <v>294020.63</v>
      </c>
      <c r="K124" s="52">
        <v>138277.79</v>
      </c>
      <c r="L124" s="53"/>
    </row>
    <row r="125" spans="1:12" x14ac:dyDescent="0.3">
      <c r="A125" s="18" t="s">
        <v>538</v>
      </c>
      <c r="B125" s="22" t="s">
        <v>341</v>
      </c>
      <c r="C125" s="23"/>
      <c r="D125" s="23"/>
      <c r="E125" s="23"/>
      <c r="F125" s="19" t="s">
        <v>537</v>
      </c>
      <c r="G125" s="20"/>
      <c r="H125" s="52">
        <v>111483.54</v>
      </c>
      <c r="I125" s="52">
        <v>267226.38</v>
      </c>
      <c r="J125" s="52">
        <v>294020.63</v>
      </c>
      <c r="K125" s="52">
        <v>138277.79</v>
      </c>
      <c r="L125" s="53"/>
    </row>
    <row r="126" spans="1:12" x14ac:dyDescent="0.3">
      <c r="A126" s="24" t="s">
        <v>539</v>
      </c>
      <c r="B126" s="22" t="s">
        <v>341</v>
      </c>
      <c r="C126" s="23"/>
      <c r="D126" s="23"/>
      <c r="E126" s="23"/>
      <c r="F126" s="23"/>
      <c r="G126" s="25" t="s">
        <v>540</v>
      </c>
      <c r="H126" s="54">
        <v>111483.54</v>
      </c>
      <c r="I126" s="54">
        <v>267226.38</v>
      </c>
      <c r="J126" s="54">
        <v>294020.63</v>
      </c>
      <c r="K126" s="54">
        <v>138277.79</v>
      </c>
      <c r="L126" s="55"/>
    </row>
    <row r="127" spans="1:12" x14ac:dyDescent="0.3">
      <c r="A127" s="26" t="s">
        <v>341</v>
      </c>
      <c r="B127" s="22" t="s">
        <v>341</v>
      </c>
      <c r="C127" s="23"/>
      <c r="D127" s="23"/>
      <c r="E127" s="23"/>
      <c r="F127" s="23"/>
      <c r="G127" s="27" t="s">
        <v>341</v>
      </c>
      <c r="H127" s="53"/>
      <c r="I127" s="53"/>
      <c r="J127" s="53"/>
      <c r="K127" s="53"/>
      <c r="L127" s="53"/>
    </row>
    <row r="128" spans="1:12" x14ac:dyDescent="0.3">
      <c r="A128" s="18" t="s">
        <v>541</v>
      </c>
      <c r="B128" s="22" t="s">
        <v>341</v>
      </c>
      <c r="C128" s="23"/>
      <c r="D128" s="19" t="s">
        <v>542</v>
      </c>
      <c r="E128" s="20"/>
      <c r="F128" s="20"/>
      <c r="G128" s="20"/>
      <c r="H128" s="52">
        <v>9642846.4299999997</v>
      </c>
      <c r="I128" s="52">
        <v>1893643.36</v>
      </c>
      <c r="J128" s="52">
        <v>4687268.9400000004</v>
      </c>
      <c r="K128" s="52">
        <v>12436472.01</v>
      </c>
      <c r="L128" s="53"/>
    </row>
    <row r="129" spans="1:12" x14ac:dyDescent="0.3">
      <c r="A129" s="18" t="s">
        <v>543</v>
      </c>
      <c r="B129" s="22" t="s">
        <v>341</v>
      </c>
      <c r="C129" s="23"/>
      <c r="D129" s="23"/>
      <c r="E129" s="19" t="s">
        <v>542</v>
      </c>
      <c r="F129" s="20"/>
      <c r="G129" s="20"/>
      <c r="H129" s="52">
        <v>9642846.4299999997</v>
      </c>
      <c r="I129" s="52">
        <v>1893643.36</v>
      </c>
      <c r="J129" s="52">
        <v>4687268.9400000004</v>
      </c>
      <c r="K129" s="52">
        <v>12436472.01</v>
      </c>
      <c r="L129" s="53"/>
    </row>
    <row r="130" spans="1:12" x14ac:dyDescent="0.3">
      <c r="A130" s="18" t="s">
        <v>544</v>
      </c>
      <c r="B130" s="22" t="s">
        <v>341</v>
      </c>
      <c r="C130" s="23"/>
      <c r="D130" s="23"/>
      <c r="E130" s="23"/>
      <c r="F130" s="19" t="s">
        <v>542</v>
      </c>
      <c r="G130" s="20"/>
      <c r="H130" s="52">
        <v>9642846.4299999997</v>
      </c>
      <c r="I130" s="52">
        <v>1893643.36</v>
      </c>
      <c r="J130" s="52">
        <v>4687268.9400000004</v>
      </c>
      <c r="K130" s="52">
        <v>12436472.01</v>
      </c>
      <c r="L130" s="53"/>
    </row>
    <row r="131" spans="1:12" x14ac:dyDescent="0.3">
      <c r="A131" s="24" t="s">
        <v>545</v>
      </c>
      <c r="B131" s="22" t="s">
        <v>341</v>
      </c>
      <c r="C131" s="23"/>
      <c r="D131" s="23"/>
      <c r="E131" s="23"/>
      <c r="F131" s="23"/>
      <c r="G131" s="25" t="s">
        <v>546</v>
      </c>
      <c r="H131" s="54">
        <v>9642846.4299999997</v>
      </c>
      <c r="I131" s="54">
        <v>1893643.36</v>
      </c>
      <c r="J131" s="54">
        <v>4687268.9400000004</v>
      </c>
      <c r="K131" s="54">
        <v>12436472.01</v>
      </c>
      <c r="L131" s="55"/>
    </row>
    <row r="132" spans="1:12" x14ac:dyDescent="0.3">
      <c r="A132" s="26" t="s">
        <v>341</v>
      </c>
      <c r="B132" s="22" t="s">
        <v>341</v>
      </c>
      <c r="C132" s="23"/>
      <c r="D132" s="23"/>
      <c r="E132" s="23"/>
      <c r="F132" s="23"/>
      <c r="G132" s="27" t="s">
        <v>341</v>
      </c>
      <c r="H132" s="53"/>
      <c r="I132" s="53"/>
      <c r="J132" s="53"/>
      <c r="K132" s="53"/>
      <c r="L132" s="53"/>
    </row>
    <row r="133" spans="1:12" x14ac:dyDescent="0.3">
      <c r="A133" s="18" t="s">
        <v>547</v>
      </c>
      <c r="B133" s="21" t="s">
        <v>341</v>
      </c>
      <c r="C133" s="19" t="s">
        <v>548</v>
      </c>
      <c r="D133" s="20"/>
      <c r="E133" s="20"/>
      <c r="F133" s="20"/>
      <c r="G133" s="20"/>
      <c r="H133" s="52">
        <v>1938641</v>
      </c>
      <c r="I133" s="52">
        <v>47584.72</v>
      </c>
      <c r="J133" s="52">
        <v>1841.92</v>
      </c>
      <c r="K133" s="52">
        <v>1892898.2</v>
      </c>
      <c r="L133" s="53"/>
    </row>
    <row r="134" spans="1:12" x14ac:dyDescent="0.3">
      <c r="A134" s="18" t="s">
        <v>549</v>
      </c>
      <c r="B134" s="22" t="s">
        <v>341</v>
      </c>
      <c r="C134" s="23"/>
      <c r="D134" s="19" t="s">
        <v>550</v>
      </c>
      <c r="E134" s="20"/>
      <c r="F134" s="20"/>
      <c r="G134" s="20"/>
      <c r="H134" s="52">
        <v>1938641</v>
      </c>
      <c r="I134" s="52">
        <v>47584.72</v>
      </c>
      <c r="J134" s="52">
        <v>1841.92</v>
      </c>
      <c r="K134" s="52">
        <v>1892898.2</v>
      </c>
      <c r="L134" s="53"/>
    </row>
    <row r="135" spans="1:12" x14ac:dyDescent="0.3">
      <c r="A135" s="18" t="s">
        <v>551</v>
      </c>
      <c r="B135" s="22" t="s">
        <v>341</v>
      </c>
      <c r="C135" s="23"/>
      <c r="D135" s="23"/>
      <c r="E135" s="19" t="s">
        <v>552</v>
      </c>
      <c r="F135" s="20"/>
      <c r="G135" s="20"/>
      <c r="H135" s="52">
        <v>1558074.31</v>
      </c>
      <c r="I135" s="52">
        <v>47268.94</v>
      </c>
      <c r="J135" s="52">
        <v>0</v>
      </c>
      <c r="K135" s="52">
        <v>1510805.37</v>
      </c>
      <c r="L135" s="53"/>
    </row>
    <row r="136" spans="1:12" x14ac:dyDescent="0.3">
      <c r="A136" s="18" t="s">
        <v>553</v>
      </c>
      <c r="B136" s="22" t="s">
        <v>341</v>
      </c>
      <c r="C136" s="23"/>
      <c r="D136" s="23"/>
      <c r="E136" s="23"/>
      <c r="F136" s="19" t="s">
        <v>552</v>
      </c>
      <c r="G136" s="20"/>
      <c r="H136" s="52">
        <v>1558074.31</v>
      </c>
      <c r="I136" s="52">
        <v>47268.94</v>
      </c>
      <c r="J136" s="52">
        <v>0</v>
      </c>
      <c r="K136" s="52">
        <v>1510805.37</v>
      </c>
      <c r="L136" s="53"/>
    </row>
    <row r="137" spans="1:12" x14ac:dyDescent="0.3">
      <c r="A137" s="24" t="s">
        <v>554</v>
      </c>
      <c r="B137" s="22" t="s">
        <v>341</v>
      </c>
      <c r="C137" s="23"/>
      <c r="D137" s="23"/>
      <c r="E137" s="23"/>
      <c r="F137" s="23"/>
      <c r="G137" s="25" t="s">
        <v>555</v>
      </c>
      <c r="H137" s="54">
        <v>1558074.31</v>
      </c>
      <c r="I137" s="54">
        <v>47268.94</v>
      </c>
      <c r="J137" s="54">
        <v>0</v>
      </c>
      <c r="K137" s="54">
        <v>1510805.37</v>
      </c>
      <c r="L137" s="55"/>
    </row>
    <row r="138" spans="1:12" x14ac:dyDescent="0.3">
      <c r="A138" s="66" t="s">
        <v>341</v>
      </c>
      <c r="B138" s="67"/>
      <c r="C138" s="67"/>
      <c r="D138" s="67"/>
      <c r="E138" s="67"/>
      <c r="F138" s="67"/>
      <c r="G138" s="67"/>
      <c r="H138" s="53"/>
      <c r="I138" s="53"/>
      <c r="J138" s="53"/>
      <c r="K138" s="53"/>
      <c r="L138" s="53"/>
    </row>
    <row r="139" spans="1:12" x14ac:dyDescent="0.3">
      <c r="A139" s="18" t="s">
        <v>556</v>
      </c>
      <c r="B139" s="22" t="s">
        <v>341</v>
      </c>
      <c r="C139" s="23"/>
      <c r="D139" s="23"/>
      <c r="E139" s="19" t="s">
        <v>557</v>
      </c>
      <c r="F139" s="20"/>
      <c r="G139" s="20"/>
      <c r="H139" s="52">
        <v>12182.53</v>
      </c>
      <c r="I139" s="52">
        <v>315.77999999999997</v>
      </c>
      <c r="J139" s="52">
        <v>0</v>
      </c>
      <c r="K139" s="52">
        <v>11866.75</v>
      </c>
      <c r="L139" s="53"/>
    </row>
    <row r="140" spans="1:12" x14ac:dyDescent="0.3">
      <c r="A140" s="18" t="s">
        <v>558</v>
      </c>
      <c r="B140" s="22" t="s">
        <v>341</v>
      </c>
      <c r="C140" s="23"/>
      <c r="D140" s="23"/>
      <c r="E140" s="23"/>
      <c r="F140" s="19" t="s">
        <v>557</v>
      </c>
      <c r="G140" s="20"/>
      <c r="H140" s="52">
        <v>12182.53</v>
      </c>
      <c r="I140" s="52">
        <v>315.77999999999997</v>
      </c>
      <c r="J140" s="52">
        <v>0</v>
      </c>
      <c r="K140" s="52">
        <v>11866.75</v>
      </c>
      <c r="L140" s="53"/>
    </row>
    <row r="141" spans="1:12" x14ac:dyDescent="0.3">
      <c r="A141" s="24" t="s">
        <v>559</v>
      </c>
      <c r="B141" s="22" t="s">
        <v>341</v>
      </c>
      <c r="C141" s="23"/>
      <c r="D141" s="23"/>
      <c r="E141" s="23"/>
      <c r="F141" s="23"/>
      <c r="G141" s="25" t="s">
        <v>560</v>
      </c>
      <c r="H141" s="54">
        <v>12182.53</v>
      </c>
      <c r="I141" s="54">
        <v>315.77999999999997</v>
      </c>
      <c r="J141" s="54">
        <v>0</v>
      </c>
      <c r="K141" s="54">
        <v>11866.75</v>
      </c>
      <c r="L141" s="55"/>
    </row>
    <row r="142" spans="1:12" x14ac:dyDescent="0.3">
      <c r="A142" s="26" t="s">
        <v>341</v>
      </c>
      <c r="B142" s="22" t="s">
        <v>341</v>
      </c>
      <c r="C142" s="23"/>
      <c r="D142" s="23"/>
      <c r="E142" s="23"/>
      <c r="F142" s="23"/>
      <c r="G142" s="27" t="s">
        <v>341</v>
      </c>
      <c r="H142" s="53"/>
      <c r="I142" s="53"/>
      <c r="J142" s="53"/>
      <c r="K142" s="53"/>
      <c r="L142" s="53"/>
    </row>
    <row r="143" spans="1:12" x14ac:dyDescent="0.3">
      <c r="A143" s="18" t="s">
        <v>561</v>
      </c>
      <c r="B143" s="22" t="s">
        <v>341</v>
      </c>
      <c r="C143" s="23"/>
      <c r="D143" s="23"/>
      <c r="E143" s="19" t="s">
        <v>562</v>
      </c>
      <c r="F143" s="20"/>
      <c r="G143" s="20"/>
      <c r="H143" s="52">
        <v>368384.16</v>
      </c>
      <c r="I143" s="52">
        <v>0</v>
      </c>
      <c r="J143" s="52">
        <v>1841.92</v>
      </c>
      <c r="K143" s="52">
        <v>370226.08</v>
      </c>
      <c r="L143" s="53"/>
    </row>
    <row r="144" spans="1:12" x14ac:dyDescent="0.3">
      <c r="A144" s="18" t="s">
        <v>563</v>
      </c>
      <c r="B144" s="22" t="s">
        <v>341</v>
      </c>
      <c r="C144" s="23"/>
      <c r="D144" s="23"/>
      <c r="E144" s="23"/>
      <c r="F144" s="19" t="s">
        <v>562</v>
      </c>
      <c r="G144" s="20"/>
      <c r="H144" s="52">
        <v>368384.16</v>
      </c>
      <c r="I144" s="52">
        <v>0</v>
      </c>
      <c r="J144" s="52">
        <v>1841.92</v>
      </c>
      <c r="K144" s="52">
        <v>370226.08</v>
      </c>
      <c r="L144" s="53"/>
    </row>
    <row r="145" spans="1:12" x14ac:dyDescent="0.3">
      <c r="A145" s="24" t="s">
        <v>564</v>
      </c>
      <c r="B145" s="22" t="s">
        <v>341</v>
      </c>
      <c r="C145" s="23"/>
      <c r="D145" s="23"/>
      <c r="E145" s="23"/>
      <c r="F145" s="23"/>
      <c r="G145" s="25" t="s">
        <v>565</v>
      </c>
      <c r="H145" s="54">
        <v>46688.12</v>
      </c>
      <c r="I145" s="54">
        <v>0</v>
      </c>
      <c r="J145" s="54">
        <v>233.44</v>
      </c>
      <c r="K145" s="54">
        <v>46921.56</v>
      </c>
      <c r="L145" s="55"/>
    </row>
    <row r="146" spans="1:12" x14ac:dyDescent="0.3">
      <c r="A146" s="24" t="s">
        <v>566</v>
      </c>
      <c r="B146" s="22" t="s">
        <v>341</v>
      </c>
      <c r="C146" s="23"/>
      <c r="D146" s="23"/>
      <c r="E146" s="23"/>
      <c r="F146" s="23"/>
      <c r="G146" s="25" t="s">
        <v>567</v>
      </c>
      <c r="H146" s="54">
        <v>321696.03999999998</v>
      </c>
      <c r="I146" s="54">
        <v>0</v>
      </c>
      <c r="J146" s="54">
        <v>1608.48</v>
      </c>
      <c r="K146" s="54">
        <v>323304.52</v>
      </c>
      <c r="L146" s="55"/>
    </row>
    <row r="147" spans="1:12" x14ac:dyDescent="0.3">
      <c r="A147" s="18" t="s">
        <v>341</v>
      </c>
      <c r="B147" s="22" t="s">
        <v>341</v>
      </c>
      <c r="C147" s="23"/>
      <c r="D147" s="19" t="s">
        <v>341</v>
      </c>
      <c r="E147" s="20"/>
      <c r="F147" s="20"/>
      <c r="G147" s="20"/>
      <c r="H147" s="56"/>
      <c r="I147" s="56"/>
      <c r="J147" s="56"/>
      <c r="K147" s="56"/>
      <c r="L147" s="53"/>
    </row>
    <row r="148" spans="1:12" x14ac:dyDescent="0.3">
      <c r="A148" s="18" t="s">
        <v>60</v>
      </c>
      <c r="B148" s="19" t="s">
        <v>568</v>
      </c>
      <c r="C148" s="20"/>
      <c r="D148" s="20"/>
      <c r="E148" s="20"/>
      <c r="F148" s="20"/>
      <c r="G148" s="20"/>
      <c r="H148" s="52">
        <v>13455897.289999999</v>
      </c>
      <c r="I148" s="52">
        <v>4141432.17</v>
      </c>
      <c r="J148" s="52">
        <v>2222888.4500000002</v>
      </c>
      <c r="K148" s="52">
        <v>15374441.01</v>
      </c>
      <c r="L148" s="53">
        <f>I148-J148</f>
        <v>1918543.7199999997</v>
      </c>
    </row>
    <row r="149" spans="1:12" x14ac:dyDescent="0.3">
      <c r="A149" s="18" t="s">
        <v>569</v>
      </c>
      <c r="B149" s="21" t="s">
        <v>341</v>
      </c>
      <c r="C149" s="19" t="s">
        <v>570</v>
      </c>
      <c r="D149" s="20"/>
      <c r="E149" s="20"/>
      <c r="F149" s="20"/>
      <c r="G149" s="20"/>
      <c r="H149" s="52">
        <v>11672089.810000001</v>
      </c>
      <c r="I149" s="52">
        <v>3960423.63</v>
      </c>
      <c r="J149" s="52">
        <v>2221288.4500000002</v>
      </c>
      <c r="K149" s="52">
        <v>13411224.99</v>
      </c>
      <c r="L149" s="53"/>
    </row>
    <row r="150" spans="1:12" x14ac:dyDescent="0.3">
      <c r="A150" s="18" t="s">
        <v>571</v>
      </c>
      <c r="B150" s="22" t="s">
        <v>341</v>
      </c>
      <c r="C150" s="23"/>
      <c r="D150" s="19" t="s">
        <v>572</v>
      </c>
      <c r="E150" s="20"/>
      <c r="F150" s="20"/>
      <c r="G150" s="20"/>
      <c r="H150" s="52">
        <v>10019188.470000001</v>
      </c>
      <c r="I150" s="52">
        <v>3744276.55</v>
      </c>
      <c r="J150" s="52">
        <v>2221288.4500000002</v>
      </c>
      <c r="K150" s="52">
        <v>11542176.57</v>
      </c>
      <c r="L150" s="53"/>
    </row>
    <row r="151" spans="1:12" x14ac:dyDescent="0.3">
      <c r="A151" s="18" t="s">
        <v>573</v>
      </c>
      <c r="B151" s="22" t="s">
        <v>341</v>
      </c>
      <c r="C151" s="23"/>
      <c r="D151" s="23"/>
      <c r="E151" s="19" t="s">
        <v>574</v>
      </c>
      <c r="F151" s="20"/>
      <c r="G151" s="20"/>
      <c r="H151" s="52">
        <v>73611.710000000006</v>
      </c>
      <c r="I151" s="52">
        <v>27189.63</v>
      </c>
      <c r="J151" s="52">
        <v>579.70000000000005</v>
      </c>
      <c r="K151" s="52">
        <v>100221.64</v>
      </c>
      <c r="L151" s="53"/>
    </row>
    <row r="152" spans="1:12" x14ac:dyDescent="0.3">
      <c r="A152" s="18" t="s">
        <v>595</v>
      </c>
      <c r="B152" s="22" t="s">
        <v>341</v>
      </c>
      <c r="C152" s="23"/>
      <c r="D152" s="23"/>
      <c r="E152" s="23"/>
      <c r="F152" s="19" t="s">
        <v>596</v>
      </c>
      <c r="G152" s="20"/>
      <c r="H152" s="52">
        <v>73611.710000000006</v>
      </c>
      <c r="I152" s="52">
        <v>27189.63</v>
      </c>
      <c r="J152" s="52">
        <v>579.70000000000005</v>
      </c>
      <c r="K152" s="52">
        <v>100221.64</v>
      </c>
      <c r="L152" s="53">
        <f>I152-J152</f>
        <v>26609.93</v>
      </c>
    </row>
    <row r="153" spans="1:12" x14ac:dyDescent="0.3">
      <c r="A153" s="24" t="s">
        <v>597</v>
      </c>
      <c r="B153" s="22" t="s">
        <v>341</v>
      </c>
      <c r="C153" s="23"/>
      <c r="D153" s="23"/>
      <c r="E153" s="23"/>
      <c r="F153" s="23"/>
      <c r="G153" s="25" t="s">
        <v>578</v>
      </c>
      <c r="H153" s="54">
        <v>56065.73</v>
      </c>
      <c r="I153" s="54">
        <v>20330.45</v>
      </c>
      <c r="J153" s="54">
        <v>0</v>
      </c>
      <c r="K153" s="54">
        <v>76396.179999999993</v>
      </c>
      <c r="L153" s="55"/>
    </row>
    <row r="154" spans="1:12" x14ac:dyDescent="0.3">
      <c r="A154" s="24" t="s">
        <v>600</v>
      </c>
      <c r="B154" s="22" t="s">
        <v>341</v>
      </c>
      <c r="C154" s="23"/>
      <c r="D154" s="23"/>
      <c r="E154" s="23"/>
      <c r="F154" s="23"/>
      <c r="G154" s="25" t="s">
        <v>584</v>
      </c>
      <c r="H154" s="54">
        <v>11213.15</v>
      </c>
      <c r="I154" s="54">
        <v>4066.09</v>
      </c>
      <c r="J154" s="54">
        <v>0</v>
      </c>
      <c r="K154" s="54">
        <v>15279.24</v>
      </c>
      <c r="L154" s="55"/>
    </row>
    <row r="155" spans="1:12" x14ac:dyDescent="0.3">
      <c r="A155" s="24" t="s">
        <v>601</v>
      </c>
      <c r="B155" s="22" t="s">
        <v>341</v>
      </c>
      <c r="C155" s="23"/>
      <c r="D155" s="23"/>
      <c r="E155" s="23"/>
      <c r="F155" s="23"/>
      <c r="G155" s="25" t="s">
        <v>586</v>
      </c>
      <c r="H155" s="54">
        <v>4485.25</v>
      </c>
      <c r="I155" s="54">
        <v>1626.43</v>
      </c>
      <c r="J155" s="54">
        <v>0</v>
      </c>
      <c r="K155" s="54">
        <v>6111.68</v>
      </c>
      <c r="L155" s="55"/>
    </row>
    <row r="156" spans="1:12" x14ac:dyDescent="0.3">
      <c r="A156" s="24" t="s">
        <v>602</v>
      </c>
      <c r="B156" s="22" t="s">
        <v>341</v>
      </c>
      <c r="C156" s="23"/>
      <c r="D156" s="23"/>
      <c r="E156" s="23"/>
      <c r="F156" s="23"/>
      <c r="G156" s="25" t="s">
        <v>590</v>
      </c>
      <c r="H156" s="54">
        <v>21.78</v>
      </c>
      <c r="I156" s="54">
        <v>7.26</v>
      </c>
      <c r="J156" s="54">
        <v>0</v>
      </c>
      <c r="K156" s="54">
        <v>29.04</v>
      </c>
      <c r="L156" s="55"/>
    </row>
    <row r="157" spans="1:12" x14ac:dyDescent="0.3">
      <c r="A157" s="24" t="s">
        <v>603</v>
      </c>
      <c r="B157" s="22" t="s">
        <v>341</v>
      </c>
      <c r="C157" s="23"/>
      <c r="D157" s="23"/>
      <c r="E157" s="23"/>
      <c r="F157" s="23"/>
      <c r="G157" s="25" t="s">
        <v>592</v>
      </c>
      <c r="H157" s="54">
        <v>1825.8</v>
      </c>
      <c r="I157" s="54">
        <v>1159.4000000000001</v>
      </c>
      <c r="J157" s="54">
        <v>579.70000000000005</v>
      </c>
      <c r="K157" s="54">
        <v>2405.5</v>
      </c>
      <c r="L157" s="55"/>
    </row>
    <row r="158" spans="1:12" x14ac:dyDescent="0.3">
      <c r="A158" s="26" t="s">
        <v>341</v>
      </c>
      <c r="B158" s="22" t="s">
        <v>341</v>
      </c>
      <c r="C158" s="23"/>
      <c r="D158" s="23"/>
      <c r="E158" s="23"/>
      <c r="F158" s="23"/>
      <c r="G158" s="27" t="s">
        <v>341</v>
      </c>
      <c r="H158" s="53"/>
      <c r="I158" s="53"/>
      <c r="J158" s="53"/>
      <c r="K158" s="53"/>
      <c r="L158" s="53"/>
    </row>
    <row r="159" spans="1:12" x14ac:dyDescent="0.3">
      <c r="A159" s="18" t="s">
        <v>604</v>
      </c>
      <c r="B159" s="22" t="s">
        <v>341</v>
      </c>
      <c r="C159" s="23"/>
      <c r="D159" s="23"/>
      <c r="E159" s="19" t="s">
        <v>605</v>
      </c>
      <c r="F159" s="20"/>
      <c r="G159" s="20"/>
      <c r="H159" s="52">
        <v>9789521</v>
      </c>
      <c r="I159" s="52">
        <v>3699230.37</v>
      </c>
      <c r="J159" s="52">
        <v>2211334.5499999998</v>
      </c>
      <c r="K159" s="52">
        <v>11277416.82</v>
      </c>
      <c r="L159" s="53"/>
    </row>
    <row r="160" spans="1:12" x14ac:dyDescent="0.3">
      <c r="A160" s="18" t="s">
        <v>606</v>
      </c>
      <c r="B160" s="22" t="s">
        <v>341</v>
      </c>
      <c r="C160" s="23"/>
      <c r="D160" s="23"/>
      <c r="E160" s="23"/>
      <c r="F160" s="19" t="s">
        <v>576</v>
      </c>
      <c r="G160" s="20"/>
      <c r="H160" s="52">
        <v>1474252.06</v>
      </c>
      <c r="I160" s="52">
        <v>657163.84</v>
      </c>
      <c r="J160" s="52">
        <v>436306.81</v>
      </c>
      <c r="K160" s="52">
        <v>1695109.09</v>
      </c>
      <c r="L160" s="53">
        <f>I160-J160</f>
        <v>220857.02999999997</v>
      </c>
    </row>
    <row r="161" spans="1:12" x14ac:dyDescent="0.3">
      <c r="A161" s="24" t="s">
        <v>607</v>
      </c>
      <c r="B161" s="22" t="s">
        <v>341</v>
      </c>
      <c r="C161" s="23"/>
      <c r="D161" s="23"/>
      <c r="E161" s="23"/>
      <c r="F161" s="23"/>
      <c r="G161" s="25" t="s">
        <v>578</v>
      </c>
      <c r="H161" s="54">
        <v>728169.11</v>
      </c>
      <c r="I161" s="54">
        <v>121740.07</v>
      </c>
      <c r="J161" s="54">
        <v>0</v>
      </c>
      <c r="K161" s="54">
        <v>849909.18</v>
      </c>
      <c r="L161" s="55"/>
    </row>
    <row r="162" spans="1:12" x14ac:dyDescent="0.3">
      <c r="A162" s="24" t="s">
        <v>608</v>
      </c>
      <c r="B162" s="22" t="s">
        <v>341</v>
      </c>
      <c r="C162" s="23"/>
      <c r="D162" s="23"/>
      <c r="E162" s="23"/>
      <c r="F162" s="23"/>
      <c r="G162" s="25" t="s">
        <v>580</v>
      </c>
      <c r="H162" s="54">
        <v>135390.47</v>
      </c>
      <c r="I162" s="54">
        <v>298022</v>
      </c>
      <c r="J162" s="54">
        <v>293711.84000000003</v>
      </c>
      <c r="K162" s="54">
        <v>139700.63</v>
      </c>
      <c r="L162" s="55"/>
    </row>
    <row r="163" spans="1:12" x14ac:dyDescent="0.3">
      <c r="A163" s="24" t="s">
        <v>609</v>
      </c>
      <c r="B163" s="22" t="s">
        <v>341</v>
      </c>
      <c r="C163" s="23"/>
      <c r="D163" s="23"/>
      <c r="E163" s="23"/>
      <c r="F163" s="23"/>
      <c r="G163" s="25" t="s">
        <v>582</v>
      </c>
      <c r="H163" s="54">
        <v>92212.27</v>
      </c>
      <c r="I163" s="54">
        <v>107890.45</v>
      </c>
      <c r="J163" s="54">
        <v>95537.16</v>
      </c>
      <c r="K163" s="54">
        <v>104565.56</v>
      </c>
      <c r="L163" s="55"/>
    </row>
    <row r="164" spans="1:12" x14ac:dyDescent="0.3">
      <c r="A164" s="24" t="s">
        <v>610</v>
      </c>
      <c r="B164" s="22" t="s">
        <v>341</v>
      </c>
      <c r="C164" s="23"/>
      <c r="D164" s="23"/>
      <c r="E164" s="23"/>
      <c r="F164" s="23"/>
      <c r="G164" s="25" t="s">
        <v>611</v>
      </c>
      <c r="H164" s="54">
        <v>2288.89</v>
      </c>
      <c r="I164" s="54">
        <v>0</v>
      </c>
      <c r="J164" s="54">
        <v>0</v>
      </c>
      <c r="K164" s="54">
        <v>2288.89</v>
      </c>
      <c r="L164" s="55"/>
    </row>
    <row r="165" spans="1:12" x14ac:dyDescent="0.3">
      <c r="A165" s="24" t="s">
        <v>612</v>
      </c>
      <c r="B165" s="22" t="s">
        <v>341</v>
      </c>
      <c r="C165" s="23"/>
      <c r="D165" s="23"/>
      <c r="E165" s="23"/>
      <c r="F165" s="23"/>
      <c r="G165" s="25" t="s">
        <v>584</v>
      </c>
      <c r="H165" s="54">
        <v>216655.02</v>
      </c>
      <c r="I165" s="54">
        <v>34833.79</v>
      </c>
      <c r="J165" s="54">
        <v>0</v>
      </c>
      <c r="K165" s="54">
        <v>251488.81</v>
      </c>
      <c r="L165" s="55"/>
    </row>
    <row r="166" spans="1:12" x14ac:dyDescent="0.3">
      <c r="A166" s="24" t="s">
        <v>613</v>
      </c>
      <c r="B166" s="22" t="s">
        <v>341</v>
      </c>
      <c r="C166" s="23"/>
      <c r="D166" s="23"/>
      <c r="E166" s="23"/>
      <c r="F166" s="23"/>
      <c r="G166" s="25" t="s">
        <v>586</v>
      </c>
      <c r="H166" s="54">
        <v>65935.53</v>
      </c>
      <c r="I166" s="54">
        <v>10606.05</v>
      </c>
      <c r="J166" s="54">
        <v>0</v>
      </c>
      <c r="K166" s="54">
        <v>76541.58</v>
      </c>
      <c r="L166" s="55"/>
    </row>
    <row r="167" spans="1:12" x14ac:dyDescent="0.3">
      <c r="A167" s="24" t="s">
        <v>614</v>
      </c>
      <c r="B167" s="22" t="s">
        <v>341</v>
      </c>
      <c r="C167" s="23"/>
      <c r="D167" s="23"/>
      <c r="E167" s="23"/>
      <c r="F167" s="23"/>
      <c r="G167" s="25" t="s">
        <v>588</v>
      </c>
      <c r="H167" s="54">
        <v>8218.16</v>
      </c>
      <c r="I167" s="54">
        <v>1296.54</v>
      </c>
      <c r="J167" s="54">
        <v>0</v>
      </c>
      <c r="K167" s="54">
        <v>9514.7000000000007</v>
      </c>
      <c r="L167" s="55"/>
    </row>
    <row r="168" spans="1:12" x14ac:dyDescent="0.3">
      <c r="A168" s="24" t="s">
        <v>615</v>
      </c>
      <c r="B168" s="22" t="s">
        <v>341</v>
      </c>
      <c r="C168" s="23"/>
      <c r="D168" s="23"/>
      <c r="E168" s="23"/>
      <c r="F168" s="23"/>
      <c r="G168" s="25" t="s">
        <v>616</v>
      </c>
      <c r="H168" s="54">
        <v>94663.78</v>
      </c>
      <c r="I168" s="54">
        <v>41231.85</v>
      </c>
      <c r="J168" s="54">
        <v>26604.66</v>
      </c>
      <c r="K168" s="54">
        <v>109290.97</v>
      </c>
      <c r="L168" s="55"/>
    </row>
    <row r="169" spans="1:12" x14ac:dyDescent="0.3">
      <c r="A169" s="24" t="s">
        <v>617</v>
      </c>
      <c r="B169" s="22" t="s">
        <v>341</v>
      </c>
      <c r="C169" s="23"/>
      <c r="D169" s="23"/>
      <c r="E169" s="23"/>
      <c r="F169" s="23"/>
      <c r="G169" s="25" t="s">
        <v>590</v>
      </c>
      <c r="H169" s="54">
        <v>1629.19</v>
      </c>
      <c r="I169" s="54">
        <v>264.74</v>
      </c>
      <c r="J169" s="54">
        <v>0</v>
      </c>
      <c r="K169" s="54">
        <v>1893.93</v>
      </c>
      <c r="L169" s="55"/>
    </row>
    <row r="170" spans="1:12" x14ac:dyDescent="0.3">
      <c r="A170" s="24" t="s">
        <v>618</v>
      </c>
      <c r="B170" s="22" t="s">
        <v>341</v>
      </c>
      <c r="C170" s="23"/>
      <c r="D170" s="23"/>
      <c r="E170" s="23"/>
      <c r="F170" s="23"/>
      <c r="G170" s="25" t="s">
        <v>592</v>
      </c>
      <c r="H170" s="54">
        <v>109583</v>
      </c>
      <c r="I170" s="54">
        <v>39556</v>
      </c>
      <c r="J170" s="54">
        <v>20429</v>
      </c>
      <c r="K170" s="54">
        <v>128710</v>
      </c>
      <c r="L170" s="55"/>
    </row>
    <row r="171" spans="1:12" x14ac:dyDescent="0.3">
      <c r="A171" s="24" t="s">
        <v>619</v>
      </c>
      <c r="B171" s="22" t="s">
        <v>341</v>
      </c>
      <c r="C171" s="23"/>
      <c r="D171" s="23"/>
      <c r="E171" s="23"/>
      <c r="F171" s="23"/>
      <c r="G171" s="25" t="s">
        <v>620</v>
      </c>
      <c r="H171" s="54">
        <v>11212.4</v>
      </c>
      <c r="I171" s="54">
        <v>626.35</v>
      </c>
      <c r="J171" s="54">
        <v>24.15</v>
      </c>
      <c r="K171" s="54">
        <v>11814.6</v>
      </c>
      <c r="L171" s="55"/>
    </row>
    <row r="172" spans="1:12" x14ac:dyDescent="0.3">
      <c r="A172" s="24" t="s">
        <v>621</v>
      </c>
      <c r="B172" s="22" t="s">
        <v>341</v>
      </c>
      <c r="C172" s="23"/>
      <c r="D172" s="23"/>
      <c r="E172" s="23"/>
      <c r="F172" s="23"/>
      <c r="G172" s="25" t="s">
        <v>594</v>
      </c>
      <c r="H172" s="54">
        <v>6760</v>
      </c>
      <c r="I172" s="54">
        <v>1096</v>
      </c>
      <c r="J172" s="54">
        <v>0</v>
      </c>
      <c r="K172" s="54">
        <v>7856</v>
      </c>
      <c r="L172" s="55"/>
    </row>
    <row r="173" spans="1:12" x14ac:dyDescent="0.3">
      <c r="A173" s="24" t="s">
        <v>622</v>
      </c>
      <c r="B173" s="22" t="s">
        <v>341</v>
      </c>
      <c r="C173" s="23"/>
      <c r="D173" s="23"/>
      <c r="E173" s="23"/>
      <c r="F173" s="23"/>
      <c r="G173" s="25" t="s">
        <v>623</v>
      </c>
      <c r="H173" s="54">
        <v>1534.24</v>
      </c>
      <c r="I173" s="54">
        <v>0</v>
      </c>
      <c r="J173" s="54">
        <v>0</v>
      </c>
      <c r="K173" s="54">
        <v>1534.24</v>
      </c>
      <c r="L173" s="55"/>
    </row>
    <row r="174" spans="1:12" x14ac:dyDescent="0.3">
      <c r="A174" s="26" t="s">
        <v>341</v>
      </c>
      <c r="B174" s="22" t="s">
        <v>341</v>
      </c>
      <c r="C174" s="23"/>
      <c r="D174" s="23"/>
      <c r="E174" s="23"/>
      <c r="F174" s="23"/>
      <c r="G174" s="27" t="s">
        <v>341</v>
      </c>
      <c r="H174" s="53"/>
      <c r="I174" s="53"/>
      <c r="J174" s="53"/>
      <c r="K174" s="53"/>
      <c r="L174" s="53"/>
    </row>
    <row r="175" spans="1:12" x14ac:dyDescent="0.3">
      <c r="A175" s="18" t="s">
        <v>624</v>
      </c>
      <c r="B175" s="22" t="s">
        <v>341</v>
      </c>
      <c r="C175" s="23"/>
      <c r="D175" s="23"/>
      <c r="E175" s="23"/>
      <c r="F175" s="19" t="s">
        <v>596</v>
      </c>
      <c r="G175" s="20"/>
      <c r="H175" s="52">
        <v>8315268.9400000004</v>
      </c>
      <c r="I175" s="52">
        <v>3042066.53</v>
      </c>
      <c r="J175" s="52">
        <v>1775027.74</v>
      </c>
      <c r="K175" s="52">
        <v>9582307.7300000004</v>
      </c>
      <c r="L175" s="53">
        <f>I175-J175</f>
        <v>1267038.7899999998</v>
      </c>
    </row>
    <row r="176" spans="1:12" x14ac:dyDescent="0.3">
      <c r="A176" s="24" t="s">
        <v>625</v>
      </c>
      <c r="B176" s="22" t="s">
        <v>341</v>
      </c>
      <c r="C176" s="23"/>
      <c r="D176" s="23"/>
      <c r="E176" s="23"/>
      <c r="F176" s="23"/>
      <c r="G176" s="25" t="s">
        <v>578</v>
      </c>
      <c r="H176" s="54">
        <v>3929025.2</v>
      </c>
      <c r="I176" s="54">
        <v>604491.85</v>
      </c>
      <c r="J176" s="54">
        <v>6319.01</v>
      </c>
      <c r="K176" s="54">
        <v>4527198.04</v>
      </c>
      <c r="L176" s="55"/>
    </row>
    <row r="177" spans="1:12" x14ac:dyDescent="0.3">
      <c r="A177" s="24" t="s">
        <v>626</v>
      </c>
      <c r="B177" s="22" t="s">
        <v>341</v>
      </c>
      <c r="C177" s="23"/>
      <c r="D177" s="23"/>
      <c r="E177" s="23"/>
      <c r="F177" s="23"/>
      <c r="G177" s="25" t="s">
        <v>580</v>
      </c>
      <c r="H177" s="54">
        <v>534817.32999999996</v>
      </c>
      <c r="I177" s="54">
        <v>1097603.1499999999</v>
      </c>
      <c r="J177" s="54">
        <v>986060.95</v>
      </c>
      <c r="K177" s="54">
        <v>646359.53</v>
      </c>
      <c r="L177" s="55"/>
    </row>
    <row r="178" spans="1:12" x14ac:dyDescent="0.3">
      <c r="A178" s="24" t="s">
        <v>627</v>
      </c>
      <c r="B178" s="22" t="s">
        <v>341</v>
      </c>
      <c r="C178" s="23"/>
      <c r="D178" s="23"/>
      <c r="E178" s="23"/>
      <c r="F178" s="23"/>
      <c r="G178" s="25" t="s">
        <v>582</v>
      </c>
      <c r="H178" s="54">
        <v>479036.73</v>
      </c>
      <c r="I178" s="54">
        <v>545372.88</v>
      </c>
      <c r="J178" s="54">
        <v>463998.71</v>
      </c>
      <c r="K178" s="54">
        <v>560410.9</v>
      </c>
      <c r="L178" s="55"/>
    </row>
    <row r="179" spans="1:12" x14ac:dyDescent="0.3">
      <c r="A179" s="24" t="s">
        <v>628</v>
      </c>
      <c r="B179" s="22" t="s">
        <v>341</v>
      </c>
      <c r="C179" s="23"/>
      <c r="D179" s="23"/>
      <c r="E179" s="23"/>
      <c r="F179" s="23"/>
      <c r="G179" s="25" t="s">
        <v>611</v>
      </c>
      <c r="H179" s="54">
        <v>92048.74</v>
      </c>
      <c r="I179" s="54">
        <v>0</v>
      </c>
      <c r="J179" s="54">
        <v>0</v>
      </c>
      <c r="K179" s="54">
        <v>92048.74</v>
      </c>
      <c r="L179" s="55"/>
    </row>
    <row r="180" spans="1:12" x14ac:dyDescent="0.3">
      <c r="A180" s="24" t="s">
        <v>629</v>
      </c>
      <c r="B180" s="22" t="s">
        <v>341</v>
      </c>
      <c r="C180" s="23"/>
      <c r="D180" s="23"/>
      <c r="E180" s="23"/>
      <c r="F180" s="23"/>
      <c r="G180" s="25" t="s">
        <v>623</v>
      </c>
      <c r="H180" s="54">
        <v>3391.86</v>
      </c>
      <c r="I180" s="54">
        <v>0</v>
      </c>
      <c r="J180" s="54">
        <v>0</v>
      </c>
      <c r="K180" s="54">
        <v>3391.86</v>
      </c>
      <c r="L180" s="55"/>
    </row>
    <row r="181" spans="1:12" x14ac:dyDescent="0.3">
      <c r="A181" s="24" t="s">
        <v>630</v>
      </c>
      <c r="B181" s="22" t="s">
        <v>341</v>
      </c>
      <c r="C181" s="23"/>
      <c r="D181" s="23"/>
      <c r="E181" s="23"/>
      <c r="F181" s="23"/>
      <c r="G181" s="25" t="s">
        <v>584</v>
      </c>
      <c r="H181" s="54">
        <v>1261078.75</v>
      </c>
      <c r="I181" s="54">
        <v>168513.69</v>
      </c>
      <c r="J181" s="54">
        <v>0</v>
      </c>
      <c r="K181" s="54">
        <v>1429592.44</v>
      </c>
      <c r="L181" s="55"/>
    </row>
    <row r="182" spans="1:12" x14ac:dyDescent="0.3">
      <c r="A182" s="24" t="s">
        <v>631</v>
      </c>
      <c r="B182" s="22" t="s">
        <v>341</v>
      </c>
      <c r="C182" s="23"/>
      <c r="D182" s="23"/>
      <c r="E182" s="23"/>
      <c r="F182" s="23"/>
      <c r="G182" s="25" t="s">
        <v>586</v>
      </c>
      <c r="H182" s="54">
        <v>512967.58</v>
      </c>
      <c r="I182" s="54">
        <v>48705.4</v>
      </c>
      <c r="J182" s="54">
        <v>0</v>
      </c>
      <c r="K182" s="54">
        <v>561672.98</v>
      </c>
      <c r="L182" s="55"/>
    </row>
    <row r="183" spans="1:12" x14ac:dyDescent="0.3">
      <c r="A183" s="24" t="s">
        <v>632</v>
      </c>
      <c r="B183" s="22" t="s">
        <v>341</v>
      </c>
      <c r="C183" s="23"/>
      <c r="D183" s="23"/>
      <c r="E183" s="23"/>
      <c r="F183" s="23"/>
      <c r="G183" s="25" t="s">
        <v>588</v>
      </c>
      <c r="H183" s="54">
        <v>47898.17</v>
      </c>
      <c r="I183" s="54">
        <v>6471.56</v>
      </c>
      <c r="J183" s="54">
        <v>0</v>
      </c>
      <c r="K183" s="54">
        <v>54369.73</v>
      </c>
      <c r="L183" s="55"/>
    </row>
    <row r="184" spans="1:12" x14ac:dyDescent="0.3">
      <c r="A184" s="24" t="s">
        <v>633</v>
      </c>
      <c r="B184" s="22" t="s">
        <v>341</v>
      </c>
      <c r="C184" s="23"/>
      <c r="D184" s="23"/>
      <c r="E184" s="23"/>
      <c r="F184" s="23"/>
      <c r="G184" s="25" t="s">
        <v>616</v>
      </c>
      <c r="H184" s="54">
        <v>678482.34</v>
      </c>
      <c r="I184" s="54">
        <v>299285.06</v>
      </c>
      <c r="J184" s="54">
        <v>188779.98</v>
      </c>
      <c r="K184" s="54">
        <v>788987.42</v>
      </c>
      <c r="L184" s="55"/>
    </row>
    <row r="185" spans="1:12" x14ac:dyDescent="0.3">
      <c r="A185" s="24" t="s">
        <v>634</v>
      </c>
      <c r="B185" s="22" t="s">
        <v>341</v>
      </c>
      <c r="C185" s="23"/>
      <c r="D185" s="23"/>
      <c r="E185" s="23"/>
      <c r="F185" s="23"/>
      <c r="G185" s="25" t="s">
        <v>590</v>
      </c>
      <c r="H185" s="54">
        <v>14481.65</v>
      </c>
      <c r="I185" s="54">
        <v>2382.94</v>
      </c>
      <c r="J185" s="54">
        <v>0.09</v>
      </c>
      <c r="K185" s="54">
        <v>16864.5</v>
      </c>
      <c r="L185" s="55"/>
    </row>
    <row r="186" spans="1:12" x14ac:dyDescent="0.3">
      <c r="A186" s="24" t="s">
        <v>635</v>
      </c>
      <c r="B186" s="22" t="s">
        <v>341</v>
      </c>
      <c r="C186" s="23"/>
      <c r="D186" s="23"/>
      <c r="E186" s="23"/>
      <c r="F186" s="23"/>
      <c r="G186" s="25" t="s">
        <v>592</v>
      </c>
      <c r="H186" s="54">
        <v>705705.72</v>
      </c>
      <c r="I186" s="54">
        <v>268418</v>
      </c>
      <c r="J186" s="54">
        <v>129869</v>
      </c>
      <c r="K186" s="54">
        <v>844254.71999999997</v>
      </c>
      <c r="L186" s="55"/>
    </row>
    <row r="187" spans="1:12" x14ac:dyDescent="0.3">
      <c r="A187" s="24" t="s">
        <v>636</v>
      </c>
      <c r="B187" s="22" t="s">
        <v>341</v>
      </c>
      <c r="C187" s="23"/>
      <c r="D187" s="23"/>
      <c r="E187" s="23"/>
      <c r="F187" s="23"/>
      <c r="G187" s="25" t="s">
        <v>620</v>
      </c>
      <c r="H187" s="54">
        <v>51462.87</v>
      </c>
      <c r="I187" s="54">
        <v>0</v>
      </c>
      <c r="J187" s="54">
        <v>0</v>
      </c>
      <c r="K187" s="54">
        <v>51462.87</v>
      </c>
      <c r="L187" s="55"/>
    </row>
    <row r="188" spans="1:12" x14ac:dyDescent="0.3">
      <c r="A188" s="24" t="s">
        <v>637</v>
      </c>
      <c r="B188" s="22" t="s">
        <v>341</v>
      </c>
      <c r="C188" s="23"/>
      <c r="D188" s="23"/>
      <c r="E188" s="23"/>
      <c r="F188" s="23"/>
      <c r="G188" s="25" t="s">
        <v>594</v>
      </c>
      <c r="H188" s="54">
        <v>4872</v>
      </c>
      <c r="I188" s="54">
        <v>822</v>
      </c>
      <c r="J188" s="54">
        <v>0</v>
      </c>
      <c r="K188" s="54">
        <v>5694</v>
      </c>
      <c r="L188" s="55"/>
    </row>
    <row r="189" spans="1:12" x14ac:dyDescent="0.3">
      <c r="A189" s="26" t="s">
        <v>341</v>
      </c>
      <c r="B189" s="22" t="s">
        <v>341</v>
      </c>
      <c r="C189" s="23"/>
      <c r="D189" s="23"/>
      <c r="E189" s="23"/>
      <c r="F189" s="23"/>
      <c r="G189" s="27" t="s">
        <v>341</v>
      </c>
      <c r="H189" s="53"/>
      <c r="I189" s="53"/>
      <c r="J189" s="53"/>
      <c r="K189" s="53"/>
      <c r="L189" s="53"/>
    </row>
    <row r="190" spans="1:12" x14ac:dyDescent="0.3">
      <c r="A190" s="18" t="s">
        <v>638</v>
      </c>
      <c r="B190" s="22" t="s">
        <v>341</v>
      </c>
      <c r="C190" s="23"/>
      <c r="D190" s="23"/>
      <c r="E190" s="19" t="s">
        <v>639</v>
      </c>
      <c r="F190" s="20"/>
      <c r="G190" s="20"/>
      <c r="H190" s="52">
        <v>156055.76</v>
      </c>
      <c r="I190" s="52">
        <v>17856.55</v>
      </c>
      <c r="J190" s="52">
        <v>9374.2000000000007</v>
      </c>
      <c r="K190" s="52">
        <v>164538.10999999999</v>
      </c>
      <c r="L190" s="53"/>
    </row>
    <row r="191" spans="1:12" x14ac:dyDescent="0.3">
      <c r="A191" s="18" t="s">
        <v>640</v>
      </c>
      <c r="B191" s="22" t="s">
        <v>341</v>
      </c>
      <c r="C191" s="23"/>
      <c r="D191" s="23"/>
      <c r="E191" s="23"/>
      <c r="F191" s="19" t="s">
        <v>596</v>
      </c>
      <c r="G191" s="20"/>
      <c r="H191" s="52">
        <v>156055.76</v>
      </c>
      <c r="I191" s="52">
        <v>17856.55</v>
      </c>
      <c r="J191" s="52">
        <v>9374.2000000000007</v>
      </c>
      <c r="K191" s="52">
        <v>164538.10999999999</v>
      </c>
      <c r="L191" s="53">
        <f>I191-J191</f>
        <v>8482.3499999999985</v>
      </c>
    </row>
    <row r="192" spans="1:12" x14ac:dyDescent="0.3">
      <c r="A192" s="24" t="s">
        <v>641</v>
      </c>
      <c r="B192" s="22" t="s">
        <v>341</v>
      </c>
      <c r="C192" s="23"/>
      <c r="D192" s="23"/>
      <c r="E192" s="23"/>
      <c r="F192" s="23"/>
      <c r="G192" s="25" t="s">
        <v>578</v>
      </c>
      <c r="H192" s="54">
        <v>65589.2</v>
      </c>
      <c r="I192" s="54">
        <v>2000.08</v>
      </c>
      <c r="J192" s="54">
        <v>0</v>
      </c>
      <c r="K192" s="54">
        <v>67589.279999999999</v>
      </c>
      <c r="L192" s="55"/>
    </row>
    <row r="193" spans="1:12" x14ac:dyDescent="0.3">
      <c r="A193" s="24" t="s">
        <v>642</v>
      </c>
      <c r="B193" s="22" t="s">
        <v>341</v>
      </c>
      <c r="C193" s="23"/>
      <c r="D193" s="23"/>
      <c r="E193" s="23"/>
      <c r="F193" s="23"/>
      <c r="G193" s="25" t="s">
        <v>580</v>
      </c>
      <c r="H193" s="54">
        <v>4023.85</v>
      </c>
      <c r="I193" s="54">
        <v>7275.2</v>
      </c>
      <c r="J193" s="54">
        <v>6271.79</v>
      </c>
      <c r="K193" s="54">
        <v>5027.26</v>
      </c>
      <c r="L193" s="55"/>
    </row>
    <row r="194" spans="1:12" x14ac:dyDescent="0.3">
      <c r="A194" s="24" t="s">
        <v>643</v>
      </c>
      <c r="B194" s="22" t="s">
        <v>341</v>
      </c>
      <c r="C194" s="23"/>
      <c r="D194" s="23"/>
      <c r="E194" s="23"/>
      <c r="F194" s="23"/>
      <c r="G194" s="25" t="s">
        <v>582</v>
      </c>
      <c r="H194" s="54">
        <v>6515.2</v>
      </c>
      <c r="I194" s="54">
        <v>3386.48</v>
      </c>
      <c r="J194" s="54">
        <v>2633.96</v>
      </c>
      <c r="K194" s="54">
        <v>7267.72</v>
      </c>
      <c r="L194" s="55"/>
    </row>
    <row r="195" spans="1:12" x14ac:dyDescent="0.3">
      <c r="A195" s="24" t="s">
        <v>644</v>
      </c>
      <c r="B195" s="22" t="s">
        <v>341</v>
      </c>
      <c r="C195" s="23"/>
      <c r="D195" s="23"/>
      <c r="E195" s="23"/>
      <c r="F195" s="23"/>
      <c r="G195" s="25" t="s">
        <v>611</v>
      </c>
      <c r="H195" s="54">
        <v>11059.43</v>
      </c>
      <c r="I195" s="54">
        <v>0</v>
      </c>
      <c r="J195" s="54">
        <v>0</v>
      </c>
      <c r="K195" s="54">
        <v>11059.43</v>
      </c>
      <c r="L195" s="55"/>
    </row>
    <row r="196" spans="1:12" x14ac:dyDescent="0.3">
      <c r="A196" s="24" t="s">
        <v>646</v>
      </c>
      <c r="B196" s="22" t="s">
        <v>341</v>
      </c>
      <c r="C196" s="23"/>
      <c r="D196" s="23"/>
      <c r="E196" s="23"/>
      <c r="F196" s="23"/>
      <c r="G196" s="25" t="s">
        <v>584</v>
      </c>
      <c r="H196" s="54">
        <v>17822.13</v>
      </c>
      <c r="I196" s="54">
        <v>622.11</v>
      </c>
      <c r="J196" s="54">
        <v>0</v>
      </c>
      <c r="K196" s="54">
        <v>18444.240000000002</v>
      </c>
      <c r="L196" s="55"/>
    </row>
    <row r="197" spans="1:12" x14ac:dyDescent="0.3">
      <c r="A197" s="24" t="s">
        <v>647</v>
      </c>
      <c r="B197" s="22" t="s">
        <v>341</v>
      </c>
      <c r="C197" s="23"/>
      <c r="D197" s="23"/>
      <c r="E197" s="23"/>
      <c r="F197" s="23"/>
      <c r="G197" s="25" t="s">
        <v>586</v>
      </c>
      <c r="H197" s="54">
        <v>11184.33</v>
      </c>
      <c r="I197" s="54">
        <v>160</v>
      </c>
      <c r="J197" s="54">
        <v>0</v>
      </c>
      <c r="K197" s="54">
        <v>11344.33</v>
      </c>
      <c r="L197" s="55"/>
    </row>
    <row r="198" spans="1:12" x14ac:dyDescent="0.3">
      <c r="A198" s="24" t="s">
        <v>648</v>
      </c>
      <c r="B198" s="22" t="s">
        <v>341</v>
      </c>
      <c r="C198" s="23"/>
      <c r="D198" s="23"/>
      <c r="E198" s="23"/>
      <c r="F198" s="23"/>
      <c r="G198" s="25" t="s">
        <v>588</v>
      </c>
      <c r="H198" s="54">
        <v>654.80999999999995</v>
      </c>
      <c r="I198" s="54">
        <v>20</v>
      </c>
      <c r="J198" s="54">
        <v>0</v>
      </c>
      <c r="K198" s="54">
        <v>674.81</v>
      </c>
      <c r="L198" s="55"/>
    </row>
    <row r="199" spans="1:12" x14ac:dyDescent="0.3">
      <c r="A199" s="24" t="s">
        <v>649</v>
      </c>
      <c r="B199" s="22" t="s">
        <v>341</v>
      </c>
      <c r="C199" s="23"/>
      <c r="D199" s="23"/>
      <c r="E199" s="23"/>
      <c r="F199" s="23"/>
      <c r="G199" s="25" t="s">
        <v>616</v>
      </c>
      <c r="H199" s="54">
        <v>11778.94</v>
      </c>
      <c r="I199" s="54">
        <v>2124.36</v>
      </c>
      <c r="J199" s="54">
        <v>468.45</v>
      </c>
      <c r="K199" s="54">
        <v>13434.85</v>
      </c>
      <c r="L199" s="55"/>
    </row>
    <row r="200" spans="1:12" x14ac:dyDescent="0.3">
      <c r="A200" s="24" t="s">
        <v>650</v>
      </c>
      <c r="B200" s="22" t="s">
        <v>341</v>
      </c>
      <c r="C200" s="23"/>
      <c r="D200" s="23"/>
      <c r="E200" s="23"/>
      <c r="F200" s="23"/>
      <c r="G200" s="25" t="s">
        <v>590</v>
      </c>
      <c r="H200" s="54">
        <v>756.82</v>
      </c>
      <c r="I200" s="54">
        <v>68.319999999999993</v>
      </c>
      <c r="J200" s="54">
        <v>0</v>
      </c>
      <c r="K200" s="54">
        <v>825.14</v>
      </c>
      <c r="L200" s="55"/>
    </row>
    <row r="201" spans="1:12" x14ac:dyDescent="0.3">
      <c r="A201" s="24" t="s">
        <v>651</v>
      </c>
      <c r="B201" s="22" t="s">
        <v>341</v>
      </c>
      <c r="C201" s="23"/>
      <c r="D201" s="23"/>
      <c r="E201" s="23"/>
      <c r="F201" s="23"/>
      <c r="G201" s="25" t="s">
        <v>592</v>
      </c>
      <c r="H201" s="54">
        <v>21174.28</v>
      </c>
      <c r="I201" s="54">
        <v>2200</v>
      </c>
      <c r="J201" s="54">
        <v>0</v>
      </c>
      <c r="K201" s="54">
        <v>23374.28</v>
      </c>
      <c r="L201" s="55"/>
    </row>
    <row r="202" spans="1:12" x14ac:dyDescent="0.3">
      <c r="A202" s="24" t="s">
        <v>652</v>
      </c>
      <c r="B202" s="22" t="s">
        <v>341</v>
      </c>
      <c r="C202" s="23"/>
      <c r="D202" s="23"/>
      <c r="E202" s="23"/>
      <c r="F202" s="23"/>
      <c r="G202" s="25" t="s">
        <v>620</v>
      </c>
      <c r="H202" s="54">
        <v>5496.77</v>
      </c>
      <c r="I202" s="54">
        <v>0</v>
      </c>
      <c r="J202" s="54">
        <v>0</v>
      </c>
      <c r="K202" s="54">
        <v>5496.77</v>
      </c>
      <c r="L202" s="55"/>
    </row>
    <row r="203" spans="1:12" x14ac:dyDescent="0.3">
      <c r="A203" s="26" t="s">
        <v>341</v>
      </c>
      <c r="B203" s="22" t="s">
        <v>341</v>
      </c>
      <c r="C203" s="23"/>
      <c r="D203" s="23"/>
      <c r="E203" s="23"/>
      <c r="F203" s="23"/>
      <c r="G203" s="27" t="s">
        <v>341</v>
      </c>
      <c r="H203" s="53"/>
      <c r="I203" s="53"/>
      <c r="J203" s="53"/>
      <c r="K203" s="53"/>
      <c r="L203" s="53"/>
    </row>
    <row r="204" spans="1:12" x14ac:dyDescent="0.3">
      <c r="A204" s="18" t="s">
        <v>653</v>
      </c>
      <c r="B204" s="22" t="s">
        <v>341</v>
      </c>
      <c r="C204" s="23"/>
      <c r="D204" s="19" t="s">
        <v>654</v>
      </c>
      <c r="E204" s="20"/>
      <c r="F204" s="20"/>
      <c r="G204" s="20"/>
      <c r="H204" s="52">
        <v>1652901.34</v>
      </c>
      <c r="I204" s="52">
        <v>216147.08</v>
      </c>
      <c r="J204" s="52">
        <v>0</v>
      </c>
      <c r="K204" s="52">
        <v>1869048.42</v>
      </c>
      <c r="L204" s="53">
        <f>I204-J204</f>
        <v>216147.08</v>
      </c>
    </row>
    <row r="205" spans="1:12" x14ac:dyDescent="0.3">
      <c r="A205" s="18" t="s">
        <v>655</v>
      </c>
      <c r="B205" s="22" t="s">
        <v>341</v>
      </c>
      <c r="C205" s="23"/>
      <c r="D205" s="23"/>
      <c r="E205" s="19" t="s">
        <v>654</v>
      </c>
      <c r="F205" s="20"/>
      <c r="G205" s="20"/>
      <c r="H205" s="52">
        <v>1652901.34</v>
      </c>
      <c r="I205" s="52">
        <v>216147.08</v>
      </c>
      <c r="J205" s="52">
        <v>0</v>
      </c>
      <c r="K205" s="52">
        <v>1869048.42</v>
      </c>
      <c r="L205" s="53"/>
    </row>
    <row r="206" spans="1:12" x14ac:dyDescent="0.3">
      <c r="A206" s="18" t="s">
        <v>656</v>
      </c>
      <c r="B206" s="22" t="s">
        <v>341</v>
      </c>
      <c r="C206" s="23"/>
      <c r="D206" s="23"/>
      <c r="E206" s="23"/>
      <c r="F206" s="19" t="s">
        <v>654</v>
      </c>
      <c r="G206" s="20"/>
      <c r="H206" s="52">
        <v>1652901.34</v>
      </c>
      <c r="I206" s="52">
        <v>216147.08</v>
      </c>
      <c r="J206" s="52">
        <v>0</v>
      </c>
      <c r="K206" s="52">
        <v>1869048.42</v>
      </c>
      <c r="L206" s="53"/>
    </row>
    <row r="207" spans="1:12" x14ac:dyDescent="0.3">
      <c r="A207" s="24" t="s">
        <v>657</v>
      </c>
      <c r="B207" s="22" t="s">
        <v>341</v>
      </c>
      <c r="C207" s="23"/>
      <c r="D207" s="23"/>
      <c r="E207" s="23"/>
      <c r="F207" s="23"/>
      <c r="G207" s="25" t="s">
        <v>658</v>
      </c>
      <c r="H207" s="54">
        <v>42114.18</v>
      </c>
      <c r="I207" s="54">
        <v>7019.03</v>
      </c>
      <c r="J207" s="54">
        <v>0</v>
      </c>
      <c r="K207" s="54">
        <v>49133.21</v>
      </c>
      <c r="L207" s="53">
        <f t="shared" ref="L207:L215" si="0">I207-J207</f>
        <v>7019.03</v>
      </c>
    </row>
    <row r="208" spans="1:12" x14ac:dyDescent="0.3">
      <c r="A208" s="24" t="s">
        <v>659</v>
      </c>
      <c r="B208" s="22" t="s">
        <v>341</v>
      </c>
      <c r="C208" s="23"/>
      <c r="D208" s="23"/>
      <c r="E208" s="23"/>
      <c r="F208" s="23"/>
      <c r="G208" s="25" t="s">
        <v>660</v>
      </c>
      <c r="H208" s="54">
        <v>22785</v>
      </c>
      <c r="I208" s="54">
        <v>3675</v>
      </c>
      <c r="J208" s="54">
        <v>0</v>
      </c>
      <c r="K208" s="54">
        <v>26460</v>
      </c>
      <c r="L208" s="53">
        <f t="shared" si="0"/>
        <v>3675</v>
      </c>
    </row>
    <row r="209" spans="1:12" x14ac:dyDescent="0.3">
      <c r="A209" s="24" t="s">
        <v>661</v>
      </c>
      <c r="B209" s="22" t="s">
        <v>341</v>
      </c>
      <c r="C209" s="23"/>
      <c r="D209" s="23"/>
      <c r="E209" s="23"/>
      <c r="F209" s="23"/>
      <c r="G209" s="25" t="s">
        <v>662</v>
      </c>
      <c r="H209" s="54">
        <v>13975.24</v>
      </c>
      <c r="I209" s="54">
        <v>0</v>
      </c>
      <c r="J209" s="54">
        <v>0</v>
      </c>
      <c r="K209" s="54">
        <v>13975.24</v>
      </c>
      <c r="L209" s="53">
        <f t="shared" si="0"/>
        <v>0</v>
      </c>
    </row>
    <row r="210" spans="1:12" x14ac:dyDescent="0.3">
      <c r="A210" s="24" t="s">
        <v>663</v>
      </c>
      <c r="B210" s="22" t="s">
        <v>341</v>
      </c>
      <c r="C210" s="23"/>
      <c r="D210" s="23"/>
      <c r="E210" s="23"/>
      <c r="F210" s="23"/>
      <c r="G210" s="25" t="s">
        <v>664</v>
      </c>
      <c r="H210" s="54">
        <v>16135.77</v>
      </c>
      <c r="I210" s="54">
        <v>3138.59</v>
      </c>
      <c r="J210" s="54">
        <v>0</v>
      </c>
      <c r="K210" s="54">
        <v>19274.36</v>
      </c>
      <c r="L210" s="53">
        <f t="shared" si="0"/>
        <v>3138.59</v>
      </c>
    </row>
    <row r="211" spans="1:12" x14ac:dyDescent="0.3">
      <c r="A211" s="24" t="s">
        <v>665</v>
      </c>
      <c r="B211" s="22" t="s">
        <v>341</v>
      </c>
      <c r="C211" s="23"/>
      <c r="D211" s="23"/>
      <c r="E211" s="23"/>
      <c r="F211" s="23"/>
      <c r="G211" s="25" t="s">
        <v>666</v>
      </c>
      <c r="H211" s="54">
        <v>514243.99</v>
      </c>
      <c r="I211" s="54">
        <v>45871.54</v>
      </c>
      <c r="J211" s="54">
        <v>0</v>
      </c>
      <c r="K211" s="54">
        <v>560115.53</v>
      </c>
      <c r="L211" s="53">
        <f t="shared" si="0"/>
        <v>45871.54</v>
      </c>
    </row>
    <row r="212" spans="1:12" x14ac:dyDescent="0.3">
      <c r="A212" s="24" t="s">
        <v>667</v>
      </c>
      <c r="B212" s="22" t="s">
        <v>341</v>
      </c>
      <c r="C212" s="23"/>
      <c r="D212" s="23"/>
      <c r="E212" s="23"/>
      <c r="F212" s="23"/>
      <c r="G212" s="25" t="s">
        <v>668</v>
      </c>
      <c r="H212" s="54">
        <v>32944.870000000003</v>
      </c>
      <c r="I212" s="54">
        <v>809.55</v>
      </c>
      <c r="J212" s="54">
        <v>0</v>
      </c>
      <c r="K212" s="54">
        <v>33754.42</v>
      </c>
      <c r="L212" s="53">
        <f t="shared" si="0"/>
        <v>809.55</v>
      </c>
    </row>
    <row r="213" spans="1:12" x14ac:dyDescent="0.3">
      <c r="A213" s="24" t="s">
        <v>669</v>
      </c>
      <c r="B213" s="22" t="s">
        <v>341</v>
      </c>
      <c r="C213" s="23"/>
      <c r="D213" s="23"/>
      <c r="E213" s="23"/>
      <c r="F213" s="23"/>
      <c r="G213" s="25" t="s">
        <v>670</v>
      </c>
      <c r="H213" s="54">
        <v>911453.35</v>
      </c>
      <c r="I213" s="54">
        <v>138957.60999999999</v>
      </c>
      <c r="J213" s="54">
        <v>0</v>
      </c>
      <c r="K213" s="54">
        <v>1050410.96</v>
      </c>
      <c r="L213" s="53">
        <f t="shared" si="0"/>
        <v>138957.60999999999</v>
      </c>
    </row>
    <row r="214" spans="1:12" x14ac:dyDescent="0.3">
      <c r="A214" s="24" t="s">
        <v>671</v>
      </c>
      <c r="B214" s="22" t="s">
        <v>341</v>
      </c>
      <c r="C214" s="23"/>
      <c r="D214" s="23"/>
      <c r="E214" s="23"/>
      <c r="F214" s="23"/>
      <c r="G214" s="25" t="s">
        <v>672</v>
      </c>
      <c r="H214" s="54">
        <v>20672.5</v>
      </c>
      <c r="I214" s="54">
        <v>3438.75</v>
      </c>
      <c r="J214" s="54">
        <v>0</v>
      </c>
      <c r="K214" s="54">
        <v>24111.25</v>
      </c>
      <c r="L214" s="53">
        <f t="shared" si="0"/>
        <v>3438.75</v>
      </c>
    </row>
    <row r="215" spans="1:12" x14ac:dyDescent="0.3">
      <c r="A215" s="24" t="s">
        <v>673</v>
      </c>
      <c r="B215" s="22" t="s">
        <v>341</v>
      </c>
      <c r="C215" s="23"/>
      <c r="D215" s="23"/>
      <c r="E215" s="23"/>
      <c r="F215" s="23"/>
      <c r="G215" s="25" t="s">
        <v>674</v>
      </c>
      <c r="H215" s="54">
        <v>78576.44</v>
      </c>
      <c r="I215" s="54">
        <v>13237.01</v>
      </c>
      <c r="J215" s="54">
        <v>0</v>
      </c>
      <c r="K215" s="54">
        <v>91813.45</v>
      </c>
      <c r="L215" s="53">
        <f t="shared" si="0"/>
        <v>13237.01</v>
      </c>
    </row>
    <row r="216" spans="1:12" x14ac:dyDescent="0.3">
      <c r="A216" s="26" t="s">
        <v>341</v>
      </c>
      <c r="B216" s="22" t="s">
        <v>341</v>
      </c>
      <c r="C216" s="23"/>
      <c r="D216" s="23"/>
      <c r="E216" s="23"/>
      <c r="F216" s="23"/>
      <c r="G216" s="27" t="s">
        <v>341</v>
      </c>
      <c r="H216" s="53"/>
      <c r="I216" s="53"/>
      <c r="J216" s="53"/>
      <c r="K216" s="53"/>
      <c r="L216" s="53"/>
    </row>
    <row r="217" spans="1:12" x14ac:dyDescent="0.3">
      <c r="A217" s="18" t="s">
        <v>675</v>
      </c>
      <c r="B217" s="21" t="s">
        <v>341</v>
      </c>
      <c r="C217" s="19" t="s">
        <v>676</v>
      </c>
      <c r="D217" s="20"/>
      <c r="E217" s="20"/>
      <c r="F217" s="20"/>
      <c r="G217" s="20"/>
      <c r="H217" s="52">
        <v>599915.14</v>
      </c>
      <c r="I217" s="52">
        <v>73898.81</v>
      </c>
      <c r="J217" s="52">
        <v>0</v>
      </c>
      <c r="K217" s="52">
        <v>673813.95</v>
      </c>
      <c r="L217" s="53">
        <f>I217-J217</f>
        <v>73898.81</v>
      </c>
    </row>
    <row r="218" spans="1:12" x14ac:dyDescent="0.3">
      <c r="A218" s="18" t="s">
        <v>677</v>
      </c>
      <c r="B218" s="22" t="s">
        <v>341</v>
      </c>
      <c r="C218" s="23"/>
      <c r="D218" s="19" t="s">
        <v>676</v>
      </c>
      <c r="E218" s="20"/>
      <c r="F218" s="20"/>
      <c r="G218" s="20"/>
      <c r="H218" s="52">
        <v>599915.14</v>
      </c>
      <c r="I218" s="52">
        <v>73898.81</v>
      </c>
      <c r="J218" s="52">
        <v>0</v>
      </c>
      <c r="K218" s="52">
        <v>673813.95</v>
      </c>
      <c r="L218" s="53"/>
    </row>
    <row r="219" spans="1:12" x14ac:dyDescent="0.3">
      <c r="A219" s="18" t="s">
        <v>678</v>
      </c>
      <c r="B219" s="22" t="s">
        <v>341</v>
      </c>
      <c r="C219" s="23"/>
      <c r="D219" s="23"/>
      <c r="E219" s="19" t="s">
        <v>676</v>
      </c>
      <c r="F219" s="20"/>
      <c r="G219" s="20"/>
      <c r="H219" s="52">
        <v>599915.14</v>
      </c>
      <c r="I219" s="52">
        <v>73898.81</v>
      </c>
      <c r="J219" s="52">
        <v>0</v>
      </c>
      <c r="K219" s="52">
        <v>673813.95</v>
      </c>
      <c r="L219" s="53"/>
    </row>
    <row r="220" spans="1:12" x14ac:dyDescent="0.3">
      <c r="A220" s="18" t="s">
        <v>679</v>
      </c>
      <c r="B220" s="22" t="s">
        <v>341</v>
      </c>
      <c r="C220" s="23"/>
      <c r="D220" s="23"/>
      <c r="E220" s="23"/>
      <c r="F220" s="19" t="s">
        <v>680</v>
      </c>
      <c r="G220" s="20"/>
      <c r="H220" s="52">
        <v>89989.56</v>
      </c>
      <c r="I220" s="52">
        <v>2907.43</v>
      </c>
      <c r="J220" s="52">
        <v>0</v>
      </c>
      <c r="K220" s="52">
        <v>92896.99</v>
      </c>
      <c r="L220" s="53">
        <f t="shared" ref="L220" si="1">I220-J220</f>
        <v>2907.43</v>
      </c>
    </row>
    <row r="221" spans="1:12" x14ac:dyDescent="0.3">
      <c r="A221" s="24" t="s">
        <v>681</v>
      </c>
      <c r="B221" s="22" t="s">
        <v>341</v>
      </c>
      <c r="C221" s="23"/>
      <c r="D221" s="23"/>
      <c r="E221" s="23"/>
      <c r="F221" s="23"/>
      <c r="G221" s="25" t="s">
        <v>682</v>
      </c>
      <c r="H221" s="54">
        <v>89989.56</v>
      </c>
      <c r="I221" s="54">
        <v>2907.43</v>
      </c>
      <c r="J221" s="54">
        <v>0</v>
      </c>
      <c r="K221" s="54">
        <v>92896.99</v>
      </c>
      <c r="L221" s="55"/>
    </row>
    <row r="222" spans="1:12" x14ac:dyDescent="0.3">
      <c r="A222" s="26" t="s">
        <v>341</v>
      </c>
      <c r="B222" s="22" t="s">
        <v>341</v>
      </c>
      <c r="C222" s="23"/>
      <c r="D222" s="23"/>
      <c r="E222" s="23"/>
      <c r="F222" s="23"/>
      <c r="G222" s="27" t="s">
        <v>341</v>
      </c>
      <c r="H222" s="53"/>
      <c r="I222" s="53"/>
      <c r="J222" s="53"/>
      <c r="K222" s="53"/>
      <c r="L222" s="53"/>
    </row>
    <row r="223" spans="1:12" x14ac:dyDescent="0.3">
      <c r="A223" s="18" t="s">
        <v>683</v>
      </c>
      <c r="B223" s="22" t="s">
        <v>341</v>
      </c>
      <c r="C223" s="23"/>
      <c r="D223" s="23"/>
      <c r="E223" s="23"/>
      <c r="F223" s="19" t="s">
        <v>684</v>
      </c>
      <c r="G223" s="20"/>
      <c r="H223" s="52">
        <v>318918.86</v>
      </c>
      <c r="I223" s="52">
        <v>48445.07</v>
      </c>
      <c r="J223" s="52">
        <v>0</v>
      </c>
      <c r="K223" s="52">
        <v>367363.93</v>
      </c>
      <c r="L223" s="53">
        <f t="shared" ref="L223:L229" si="2">I223-J223</f>
        <v>48445.07</v>
      </c>
    </row>
    <row r="224" spans="1:12" x14ac:dyDescent="0.3">
      <c r="A224" s="24" t="s">
        <v>685</v>
      </c>
      <c r="B224" s="22" t="s">
        <v>341</v>
      </c>
      <c r="C224" s="23"/>
      <c r="D224" s="23"/>
      <c r="E224" s="23"/>
      <c r="F224" s="23"/>
      <c r="G224" s="25" t="s">
        <v>686</v>
      </c>
      <c r="H224" s="54">
        <v>131841.51</v>
      </c>
      <c r="I224" s="54">
        <v>15506.78</v>
      </c>
      <c r="J224" s="54">
        <v>0</v>
      </c>
      <c r="K224" s="54">
        <v>147348.29</v>
      </c>
      <c r="L224" s="53">
        <f t="shared" si="2"/>
        <v>15506.78</v>
      </c>
    </row>
    <row r="225" spans="1:12" x14ac:dyDescent="0.3">
      <c r="A225" s="24" t="s">
        <v>687</v>
      </c>
      <c r="B225" s="22" t="s">
        <v>341</v>
      </c>
      <c r="C225" s="23"/>
      <c r="D225" s="23"/>
      <c r="E225" s="23"/>
      <c r="F225" s="23"/>
      <c r="G225" s="25" t="s">
        <v>688</v>
      </c>
      <c r="H225" s="54">
        <v>105520.42</v>
      </c>
      <c r="I225" s="54">
        <v>25920.07</v>
      </c>
      <c r="J225" s="54">
        <v>0</v>
      </c>
      <c r="K225" s="54">
        <v>131440.49</v>
      </c>
      <c r="L225" s="53">
        <f t="shared" si="2"/>
        <v>25920.07</v>
      </c>
    </row>
    <row r="226" spans="1:12" x14ac:dyDescent="0.3">
      <c r="A226" s="24" t="s">
        <v>689</v>
      </c>
      <c r="B226" s="22" t="s">
        <v>341</v>
      </c>
      <c r="C226" s="23"/>
      <c r="D226" s="23"/>
      <c r="E226" s="23"/>
      <c r="F226" s="23"/>
      <c r="G226" s="25" t="s">
        <v>690</v>
      </c>
      <c r="H226" s="54">
        <v>42859.67</v>
      </c>
      <c r="I226" s="54">
        <v>707.06</v>
      </c>
      <c r="J226" s="54">
        <v>0</v>
      </c>
      <c r="K226" s="54">
        <v>43566.73</v>
      </c>
      <c r="L226" s="53">
        <f t="shared" si="2"/>
        <v>707.06</v>
      </c>
    </row>
    <row r="227" spans="1:12" x14ac:dyDescent="0.3">
      <c r="A227" s="24" t="s">
        <v>691</v>
      </c>
      <c r="B227" s="22" t="s">
        <v>341</v>
      </c>
      <c r="C227" s="23"/>
      <c r="D227" s="23"/>
      <c r="E227" s="23"/>
      <c r="F227" s="23"/>
      <c r="G227" s="25" t="s">
        <v>692</v>
      </c>
      <c r="H227" s="54">
        <v>38697.26</v>
      </c>
      <c r="I227" s="54">
        <v>6311.16</v>
      </c>
      <c r="J227" s="54">
        <v>0</v>
      </c>
      <c r="K227" s="54">
        <v>45008.42</v>
      </c>
      <c r="L227" s="53">
        <f t="shared" si="2"/>
        <v>6311.16</v>
      </c>
    </row>
    <row r="228" spans="1:12" x14ac:dyDescent="0.3">
      <c r="A228" s="26" t="s">
        <v>341</v>
      </c>
      <c r="B228" s="22" t="s">
        <v>341</v>
      </c>
      <c r="C228" s="23"/>
      <c r="D228" s="23"/>
      <c r="E228" s="23"/>
      <c r="F228" s="23"/>
      <c r="G228" s="27" t="s">
        <v>341</v>
      </c>
      <c r="H228" s="53"/>
      <c r="I228" s="53"/>
      <c r="J228" s="53"/>
      <c r="K228" s="53"/>
      <c r="L228" s="53"/>
    </row>
    <row r="229" spans="1:12" x14ac:dyDescent="0.3">
      <c r="A229" s="18" t="s">
        <v>693</v>
      </c>
      <c r="B229" s="22" t="s">
        <v>341</v>
      </c>
      <c r="C229" s="23"/>
      <c r="D229" s="23"/>
      <c r="E229" s="23"/>
      <c r="F229" s="19" t="s">
        <v>694</v>
      </c>
      <c r="G229" s="20"/>
      <c r="H229" s="52">
        <v>9981.2000000000007</v>
      </c>
      <c r="I229" s="52">
        <v>0</v>
      </c>
      <c r="J229" s="52">
        <v>0</v>
      </c>
      <c r="K229" s="52">
        <v>9981.2000000000007</v>
      </c>
      <c r="L229" s="53">
        <f t="shared" si="2"/>
        <v>0</v>
      </c>
    </row>
    <row r="230" spans="1:12" x14ac:dyDescent="0.3">
      <c r="A230" s="24" t="s">
        <v>695</v>
      </c>
      <c r="B230" s="22" t="s">
        <v>341</v>
      </c>
      <c r="C230" s="23"/>
      <c r="D230" s="23"/>
      <c r="E230" s="23"/>
      <c r="F230" s="23"/>
      <c r="G230" s="25" t="s">
        <v>696</v>
      </c>
      <c r="H230" s="54">
        <v>1266.2</v>
      </c>
      <c r="I230" s="54">
        <v>0</v>
      </c>
      <c r="J230" s="54">
        <v>0</v>
      </c>
      <c r="K230" s="54">
        <v>1266.2</v>
      </c>
      <c r="L230" s="55"/>
    </row>
    <row r="231" spans="1:12" x14ac:dyDescent="0.3">
      <c r="A231" s="24" t="s">
        <v>697</v>
      </c>
      <c r="B231" s="22" t="s">
        <v>341</v>
      </c>
      <c r="C231" s="23"/>
      <c r="D231" s="23"/>
      <c r="E231" s="23"/>
      <c r="F231" s="23"/>
      <c r="G231" s="25" t="s">
        <v>698</v>
      </c>
      <c r="H231" s="54">
        <v>8715</v>
      </c>
      <c r="I231" s="54">
        <v>0</v>
      </c>
      <c r="J231" s="54">
        <v>0</v>
      </c>
      <c r="K231" s="54">
        <v>8715</v>
      </c>
      <c r="L231" s="55"/>
    </row>
    <row r="232" spans="1:12" x14ac:dyDescent="0.3">
      <c r="A232" s="26" t="s">
        <v>341</v>
      </c>
      <c r="B232" s="22" t="s">
        <v>341</v>
      </c>
      <c r="C232" s="23"/>
      <c r="D232" s="23"/>
      <c r="E232" s="23"/>
      <c r="F232" s="23"/>
      <c r="G232" s="27" t="s">
        <v>341</v>
      </c>
      <c r="H232" s="53"/>
      <c r="I232" s="53"/>
      <c r="J232" s="53"/>
      <c r="K232" s="53"/>
      <c r="L232" s="53"/>
    </row>
    <row r="233" spans="1:12" x14ac:dyDescent="0.3">
      <c r="A233" s="18" t="s">
        <v>699</v>
      </c>
      <c r="B233" s="22" t="s">
        <v>341</v>
      </c>
      <c r="C233" s="23"/>
      <c r="D233" s="23"/>
      <c r="E233" s="23"/>
      <c r="F233" s="19" t="s">
        <v>700</v>
      </c>
      <c r="G233" s="20"/>
      <c r="H233" s="52">
        <v>49681.41</v>
      </c>
      <c r="I233" s="52">
        <v>9294</v>
      </c>
      <c r="J233" s="52">
        <v>0</v>
      </c>
      <c r="K233" s="52">
        <v>58975.41</v>
      </c>
      <c r="L233" s="53">
        <f t="shared" ref="L233" si="3">I233-J233</f>
        <v>9294</v>
      </c>
    </row>
    <row r="234" spans="1:12" x14ac:dyDescent="0.3">
      <c r="A234" s="24" t="s">
        <v>701</v>
      </c>
      <c r="B234" s="22" t="s">
        <v>341</v>
      </c>
      <c r="C234" s="23"/>
      <c r="D234" s="23"/>
      <c r="E234" s="23"/>
      <c r="F234" s="23"/>
      <c r="G234" s="25" t="s">
        <v>702</v>
      </c>
      <c r="H234" s="54">
        <v>20899.88</v>
      </c>
      <c r="I234" s="54">
        <v>8674</v>
      </c>
      <c r="J234" s="54">
        <v>0</v>
      </c>
      <c r="K234" s="54">
        <v>29573.88</v>
      </c>
      <c r="L234" s="55"/>
    </row>
    <row r="235" spans="1:12" x14ac:dyDescent="0.3">
      <c r="A235" s="24" t="s">
        <v>703</v>
      </c>
      <c r="B235" s="22" t="s">
        <v>341</v>
      </c>
      <c r="C235" s="23"/>
      <c r="D235" s="23"/>
      <c r="E235" s="23"/>
      <c r="F235" s="23"/>
      <c r="G235" s="25" t="s">
        <v>704</v>
      </c>
      <c r="H235" s="54">
        <v>4197.6099999999997</v>
      </c>
      <c r="I235" s="54">
        <v>0</v>
      </c>
      <c r="J235" s="54">
        <v>0</v>
      </c>
      <c r="K235" s="54">
        <v>4197.6099999999997</v>
      </c>
      <c r="L235" s="55"/>
    </row>
    <row r="236" spans="1:12" x14ac:dyDescent="0.3">
      <c r="A236" s="24" t="s">
        <v>705</v>
      </c>
      <c r="B236" s="22" t="s">
        <v>341</v>
      </c>
      <c r="C236" s="23"/>
      <c r="D236" s="23"/>
      <c r="E236" s="23"/>
      <c r="F236" s="23"/>
      <c r="G236" s="25" t="s">
        <v>706</v>
      </c>
      <c r="H236" s="54">
        <v>16268.79</v>
      </c>
      <c r="I236" s="54">
        <v>0</v>
      </c>
      <c r="J236" s="54">
        <v>0</v>
      </c>
      <c r="K236" s="54">
        <v>16268.79</v>
      </c>
      <c r="L236" s="55"/>
    </row>
    <row r="237" spans="1:12" x14ac:dyDescent="0.3">
      <c r="A237" s="24" t="s">
        <v>709</v>
      </c>
      <c r="B237" s="22" t="s">
        <v>341</v>
      </c>
      <c r="C237" s="23"/>
      <c r="D237" s="23"/>
      <c r="E237" s="23"/>
      <c r="F237" s="23"/>
      <c r="G237" s="25" t="s">
        <v>710</v>
      </c>
      <c r="H237" s="54">
        <v>2880.15</v>
      </c>
      <c r="I237" s="54">
        <v>0</v>
      </c>
      <c r="J237" s="54">
        <v>0</v>
      </c>
      <c r="K237" s="54">
        <v>2880.15</v>
      </c>
      <c r="L237" s="55"/>
    </row>
    <row r="238" spans="1:12" x14ac:dyDescent="0.3">
      <c r="A238" s="24" t="s">
        <v>711</v>
      </c>
      <c r="B238" s="22" t="s">
        <v>341</v>
      </c>
      <c r="C238" s="23"/>
      <c r="D238" s="23"/>
      <c r="E238" s="23"/>
      <c r="F238" s="23"/>
      <c r="G238" s="25" t="s">
        <v>672</v>
      </c>
      <c r="H238" s="54">
        <v>5434.98</v>
      </c>
      <c r="I238" s="54">
        <v>620</v>
      </c>
      <c r="J238" s="54">
        <v>0</v>
      </c>
      <c r="K238" s="54">
        <v>6054.98</v>
      </c>
      <c r="L238" s="55"/>
    </row>
    <row r="239" spans="1:12" x14ac:dyDescent="0.3">
      <c r="A239" s="26" t="s">
        <v>341</v>
      </c>
      <c r="B239" s="22" t="s">
        <v>341</v>
      </c>
      <c r="C239" s="23"/>
      <c r="D239" s="23"/>
      <c r="E239" s="23"/>
      <c r="F239" s="23"/>
      <c r="G239" s="27" t="s">
        <v>341</v>
      </c>
      <c r="H239" s="53"/>
      <c r="I239" s="53"/>
      <c r="J239" s="53"/>
      <c r="K239" s="53"/>
      <c r="L239" s="53"/>
    </row>
    <row r="240" spans="1:12" x14ac:dyDescent="0.3">
      <c r="A240" s="18" t="s">
        <v>712</v>
      </c>
      <c r="B240" s="22" t="s">
        <v>341</v>
      </c>
      <c r="C240" s="23"/>
      <c r="D240" s="23"/>
      <c r="E240" s="23"/>
      <c r="F240" s="19" t="s">
        <v>713</v>
      </c>
      <c r="G240" s="20"/>
      <c r="H240" s="52">
        <v>62075.9</v>
      </c>
      <c r="I240" s="52">
        <v>2918.79</v>
      </c>
      <c r="J240" s="52">
        <v>0</v>
      </c>
      <c r="K240" s="52">
        <v>64994.69</v>
      </c>
      <c r="L240" s="53">
        <f t="shared" ref="L240" si="4">I240-J240</f>
        <v>2918.79</v>
      </c>
    </row>
    <row r="241" spans="1:12" x14ac:dyDescent="0.3">
      <c r="A241" s="24" t="s">
        <v>714</v>
      </c>
      <c r="B241" s="22" t="s">
        <v>341</v>
      </c>
      <c r="C241" s="23"/>
      <c r="D241" s="23"/>
      <c r="E241" s="23"/>
      <c r="F241" s="23"/>
      <c r="G241" s="25" t="s">
        <v>531</v>
      </c>
      <c r="H241" s="54">
        <v>7661.28</v>
      </c>
      <c r="I241" s="54">
        <v>882.31</v>
      </c>
      <c r="J241" s="54">
        <v>0</v>
      </c>
      <c r="K241" s="54">
        <v>8543.59</v>
      </c>
      <c r="L241" s="55"/>
    </row>
    <row r="242" spans="1:12" x14ac:dyDescent="0.3">
      <c r="A242" s="24" t="s">
        <v>715</v>
      </c>
      <c r="B242" s="22" t="s">
        <v>341</v>
      </c>
      <c r="C242" s="23"/>
      <c r="D242" s="23"/>
      <c r="E242" s="23"/>
      <c r="F242" s="23"/>
      <c r="G242" s="25" t="s">
        <v>716</v>
      </c>
      <c r="H242" s="54">
        <v>11316.49</v>
      </c>
      <c r="I242" s="54">
        <v>1148.05</v>
      </c>
      <c r="J242" s="54">
        <v>0</v>
      </c>
      <c r="K242" s="54">
        <v>12464.54</v>
      </c>
      <c r="L242" s="55"/>
    </row>
    <row r="243" spans="1:12" x14ac:dyDescent="0.3">
      <c r="A243" s="24" t="s">
        <v>717</v>
      </c>
      <c r="B243" s="22" t="s">
        <v>341</v>
      </c>
      <c r="C243" s="23"/>
      <c r="D243" s="23"/>
      <c r="E243" s="23"/>
      <c r="F243" s="23"/>
      <c r="G243" s="25" t="s">
        <v>718</v>
      </c>
      <c r="H243" s="54">
        <v>43002.13</v>
      </c>
      <c r="I243" s="54">
        <v>872.43</v>
      </c>
      <c r="J243" s="54">
        <v>0</v>
      </c>
      <c r="K243" s="54">
        <v>43874.559999999998</v>
      </c>
      <c r="L243" s="55"/>
    </row>
    <row r="244" spans="1:12" x14ac:dyDescent="0.3">
      <c r="A244" s="24" t="s">
        <v>719</v>
      </c>
      <c r="B244" s="22" t="s">
        <v>341</v>
      </c>
      <c r="C244" s="23"/>
      <c r="D244" s="23"/>
      <c r="E244" s="23"/>
      <c r="F244" s="23"/>
      <c r="G244" s="25" t="s">
        <v>720</v>
      </c>
      <c r="H244" s="54">
        <v>96</v>
      </c>
      <c r="I244" s="54">
        <v>16</v>
      </c>
      <c r="J244" s="54">
        <v>0</v>
      </c>
      <c r="K244" s="54">
        <v>112</v>
      </c>
      <c r="L244" s="55"/>
    </row>
    <row r="245" spans="1:12" x14ac:dyDescent="0.3">
      <c r="A245" s="26" t="s">
        <v>341</v>
      </c>
      <c r="B245" s="22" t="s">
        <v>341</v>
      </c>
      <c r="C245" s="23"/>
      <c r="D245" s="23"/>
      <c r="E245" s="23"/>
      <c r="F245" s="23"/>
      <c r="G245" s="27" t="s">
        <v>341</v>
      </c>
      <c r="H245" s="53"/>
      <c r="I245" s="53"/>
      <c r="J245" s="53"/>
      <c r="K245" s="53"/>
      <c r="L245" s="53"/>
    </row>
    <row r="246" spans="1:12" x14ac:dyDescent="0.3">
      <c r="A246" s="18" t="s">
        <v>721</v>
      </c>
      <c r="B246" s="22" t="s">
        <v>341</v>
      </c>
      <c r="C246" s="23"/>
      <c r="D246" s="23"/>
      <c r="E246" s="23"/>
      <c r="F246" s="19" t="s">
        <v>722</v>
      </c>
      <c r="G246" s="20"/>
      <c r="H246" s="52">
        <v>55147.61</v>
      </c>
      <c r="I246" s="52">
        <v>10333.52</v>
      </c>
      <c r="J246" s="52">
        <v>0</v>
      </c>
      <c r="K246" s="52">
        <v>65481.13</v>
      </c>
      <c r="L246" s="53">
        <f t="shared" ref="L246" si="5">I246-J246</f>
        <v>10333.52</v>
      </c>
    </row>
    <row r="247" spans="1:12" x14ac:dyDescent="0.3">
      <c r="A247" s="24" t="s">
        <v>723</v>
      </c>
      <c r="B247" s="22" t="s">
        <v>341</v>
      </c>
      <c r="C247" s="23"/>
      <c r="D247" s="23"/>
      <c r="E247" s="23"/>
      <c r="F247" s="23"/>
      <c r="G247" s="25" t="s">
        <v>724</v>
      </c>
      <c r="H247" s="54">
        <v>59.67</v>
      </c>
      <c r="I247" s="54">
        <v>0</v>
      </c>
      <c r="J247" s="54">
        <v>0</v>
      </c>
      <c r="K247" s="54">
        <v>59.67</v>
      </c>
      <c r="L247" s="55"/>
    </row>
    <row r="248" spans="1:12" x14ac:dyDescent="0.3">
      <c r="A248" s="24" t="s">
        <v>725</v>
      </c>
      <c r="B248" s="22" t="s">
        <v>341</v>
      </c>
      <c r="C248" s="23"/>
      <c r="D248" s="23"/>
      <c r="E248" s="23"/>
      <c r="F248" s="23"/>
      <c r="G248" s="25" t="s">
        <v>726</v>
      </c>
      <c r="H248" s="54">
        <v>1580.97</v>
      </c>
      <c r="I248" s="54">
        <v>0</v>
      </c>
      <c r="J248" s="54">
        <v>0</v>
      </c>
      <c r="K248" s="54">
        <v>1580.97</v>
      </c>
      <c r="L248" s="55"/>
    </row>
    <row r="249" spans="1:12" x14ac:dyDescent="0.3">
      <c r="A249" s="24" t="s">
        <v>727</v>
      </c>
      <c r="B249" s="22" t="s">
        <v>341</v>
      </c>
      <c r="C249" s="23"/>
      <c r="D249" s="23"/>
      <c r="E249" s="23"/>
      <c r="F249" s="23"/>
      <c r="G249" s="25" t="s">
        <v>728</v>
      </c>
      <c r="H249" s="54">
        <v>133</v>
      </c>
      <c r="I249" s="54">
        <v>0</v>
      </c>
      <c r="J249" s="54">
        <v>0</v>
      </c>
      <c r="K249" s="54">
        <v>133</v>
      </c>
      <c r="L249" s="55"/>
    </row>
    <row r="250" spans="1:12" x14ac:dyDescent="0.3">
      <c r="A250" s="24" t="s">
        <v>731</v>
      </c>
      <c r="B250" s="22" t="s">
        <v>341</v>
      </c>
      <c r="C250" s="23"/>
      <c r="D250" s="23"/>
      <c r="E250" s="23"/>
      <c r="F250" s="23"/>
      <c r="G250" s="25" t="s">
        <v>732</v>
      </c>
      <c r="H250" s="54">
        <v>36</v>
      </c>
      <c r="I250" s="54">
        <v>0</v>
      </c>
      <c r="J250" s="54">
        <v>0</v>
      </c>
      <c r="K250" s="54">
        <v>36</v>
      </c>
      <c r="L250" s="55"/>
    </row>
    <row r="251" spans="1:12" x14ac:dyDescent="0.3">
      <c r="A251" s="24" t="s">
        <v>733</v>
      </c>
      <c r="B251" s="22" t="s">
        <v>341</v>
      </c>
      <c r="C251" s="23"/>
      <c r="D251" s="23"/>
      <c r="E251" s="23"/>
      <c r="F251" s="23"/>
      <c r="G251" s="25" t="s">
        <v>734</v>
      </c>
      <c r="H251" s="54">
        <v>35856</v>
      </c>
      <c r="I251" s="54">
        <v>5976</v>
      </c>
      <c r="J251" s="54">
        <v>0</v>
      </c>
      <c r="K251" s="54">
        <v>41832</v>
      </c>
      <c r="L251" s="55"/>
    </row>
    <row r="252" spans="1:12" x14ac:dyDescent="0.3">
      <c r="A252" s="24" t="s">
        <v>735</v>
      </c>
      <c r="B252" s="22" t="s">
        <v>341</v>
      </c>
      <c r="C252" s="23"/>
      <c r="D252" s="23"/>
      <c r="E252" s="23"/>
      <c r="F252" s="23"/>
      <c r="G252" s="25" t="s">
        <v>736</v>
      </c>
      <c r="H252" s="54">
        <v>676.47</v>
      </c>
      <c r="I252" s="54">
        <v>0</v>
      </c>
      <c r="J252" s="54">
        <v>0</v>
      </c>
      <c r="K252" s="54">
        <v>676.47</v>
      </c>
      <c r="L252" s="55"/>
    </row>
    <row r="253" spans="1:12" x14ac:dyDescent="0.3">
      <c r="A253" s="24" t="s">
        <v>739</v>
      </c>
      <c r="B253" s="22" t="s">
        <v>341</v>
      </c>
      <c r="C253" s="23"/>
      <c r="D253" s="23"/>
      <c r="E253" s="23"/>
      <c r="F253" s="23"/>
      <c r="G253" s="25" t="s">
        <v>740</v>
      </c>
      <c r="H253" s="54">
        <v>3617.94</v>
      </c>
      <c r="I253" s="54">
        <v>0</v>
      </c>
      <c r="J253" s="54">
        <v>0</v>
      </c>
      <c r="K253" s="54">
        <v>3617.94</v>
      </c>
      <c r="L253" s="55"/>
    </row>
    <row r="254" spans="1:12" x14ac:dyDescent="0.3">
      <c r="A254" s="24" t="s">
        <v>741</v>
      </c>
      <c r="B254" s="22" t="s">
        <v>341</v>
      </c>
      <c r="C254" s="23"/>
      <c r="D254" s="23"/>
      <c r="E254" s="23"/>
      <c r="F254" s="23"/>
      <c r="G254" s="25" t="s">
        <v>742</v>
      </c>
      <c r="H254" s="54">
        <v>102</v>
      </c>
      <c r="I254" s="54">
        <v>0</v>
      </c>
      <c r="J254" s="54">
        <v>0</v>
      </c>
      <c r="K254" s="54">
        <v>102</v>
      </c>
      <c r="L254" s="55"/>
    </row>
    <row r="255" spans="1:12" x14ac:dyDescent="0.3">
      <c r="A255" s="24" t="s">
        <v>745</v>
      </c>
      <c r="B255" s="22" t="s">
        <v>341</v>
      </c>
      <c r="C255" s="23"/>
      <c r="D255" s="23"/>
      <c r="E255" s="23"/>
      <c r="F255" s="23"/>
      <c r="G255" s="25" t="s">
        <v>746</v>
      </c>
      <c r="H255" s="54">
        <v>3120</v>
      </c>
      <c r="I255" s="54">
        <v>395</v>
      </c>
      <c r="J255" s="54">
        <v>0</v>
      </c>
      <c r="K255" s="54">
        <v>3515</v>
      </c>
      <c r="L255" s="55"/>
    </row>
    <row r="256" spans="1:12" x14ac:dyDescent="0.3">
      <c r="A256" s="24" t="s">
        <v>747</v>
      </c>
      <c r="B256" s="22" t="s">
        <v>341</v>
      </c>
      <c r="C256" s="23"/>
      <c r="D256" s="23"/>
      <c r="E256" s="23"/>
      <c r="F256" s="23"/>
      <c r="G256" s="25" t="s">
        <v>748</v>
      </c>
      <c r="H256" s="54">
        <v>8231.86</v>
      </c>
      <c r="I256" s="54">
        <v>3962.52</v>
      </c>
      <c r="J256" s="54">
        <v>0</v>
      </c>
      <c r="K256" s="54">
        <v>12194.38</v>
      </c>
      <c r="L256" s="55"/>
    </row>
    <row r="257" spans="1:12" x14ac:dyDescent="0.3">
      <c r="A257" s="24" t="s">
        <v>749</v>
      </c>
      <c r="B257" s="22" t="s">
        <v>341</v>
      </c>
      <c r="C257" s="23"/>
      <c r="D257" s="23"/>
      <c r="E257" s="23"/>
      <c r="F257" s="23"/>
      <c r="G257" s="25" t="s">
        <v>750</v>
      </c>
      <c r="H257" s="54">
        <v>1733.7</v>
      </c>
      <c r="I257" s="54">
        <v>0</v>
      </c>
      <c r="J257" s="54">
        <v>0</v>
      </c>
      <c r="K257" s="54">
        <v>1733.7</v>
      </c>
      <c r="L257" s="55"/>
    </row>
    <row r="258" spans="1:12" x14ac:dyDescent="0.3">
      <c r="A258" s="26" t="s">
        <v>341</v>
      </c>
      <c r="B258" s="22" t="s">
        <v>341</v>
      </c>
      <c r="C258" s="23"/>
      <c r="D258" s="23"/>
      <c r="E258" s="23"/>
      <c r="F258" s="23"/>
      <c r="G258" s="27" t="s">
        <v>341</v>
      </c>
      <c r="H258" s="53"/>
      <c r="I258" s="53"/>
      <c r="J258" s="53"/>
      <c r="K258" s="53"/>
      <c r="L258" s="53"/>
    </row>
    <row r="259" spans="1:12" x14ac:dyDescent="0.3">
      <c r="A259" s="18" t="s">
        <v>751</v>
      </c>
      <c r="B259" s="22" t="s">
        <v>341</v>
      </c>
      <c r="C259" s="23"/>
      <c r="D259" s="23"/>
      <c r="E259" s="23"/>
      <c r="F259" s="19" t="s">
        <v>752</v>
      </c>
      <c r="G259" s="20"/>
      <c r="H259" s="52">
        <v>14120.6</v>
      </c>
      <c r="I259" s="52">
        <v>0</v>
      </c>
      <c r="J259" s="52">
        <v>0</v>
      </c>
      <c r="K259" s="52">
        <v>14120.6</v>
      </c>
      <c r="L259" s="53">
        <f t="shared" ref="L259" si="6">I259-J259</f>
        <v>0</v>
      </c>
    </row>
    <row r="260" spans="1:12" x14ac:dyDescent="0.3">
      <c r="A260" s="24" t="s">
        <v>755</v>
      </c>
      <c r="B260" s="22" t="s">
        <v>341</v>
      </c>
      <c r="C260" s="23"/>
      <c r="D260" s="23"/>
      <c r="E260" s="23"/>
      <c r="F260" s="23"/>
      <c r="G260" s="25" t="s">
        <v>756</v>
      </c>
      <c r="H260" s="54">
        <v>11857</v>
      </c>
      <c r="I260" s="54">
        <v>0</v>
      </c>
      <c r="J260" s="54">
        <v>0</v>
      </c>
      <c r="K260" s="54">
        <v>11857</v>
      </c>
      <c r="L260" s="55"/>
    </row>
    <row r="261" spans="1:12" x14ac:dyDescent="0.3">
      <c r="A261" s="24" t="s">
        <v>757</v>
      </c>
      <c r="B261" s="22" t="s">
        <v>341</v>
      </c>
      <c r="C261" s="23"/>
      <c r="D261" s="23"/>
      <c r="E261" s="23"/>
      <c r="F261" s="23"/>
      <c r="G261" s="25" t="s">
        <v>758</v>
      </c>
      <c r="H261" s="54">
        <v>2263.6</v>
      </c>
      <c r="I261" s="54">
        <v>0</v>
      </c>
      <c r="J261" s="54">
        <v>0</v>
      </c>
      <c r="K261" s="54">
        <v>2263.6</v>
      </c>
      <c r="L261" s="55"/>
    </row>
    <row r="262" spans="1:12" x14ac:dyDescent="0.3">
      <c r="A262" s="26" t="s">
        <v>341</v>
      </c>
      <c r="B262" s="22" t="s">
        <v>341</v>
      </c>
      <c r="C262" s="23"/>
      <c r="D262" s="23"/>
      <c r="E262" s="23"/>
      <c r="F262" s="23"/>
      <c r="G262" s="27" t="s">
        <v>341</v>
      </c>
      <c r="H262" s="53"/>
      <c r="I262" s="53"/>
      <c r="J262" s="53"/>
      <c r="K262" s="53"/>
      <c r="L262" s="53"/>
    </row>
    <row r="263" spans="1:12" x14ac:dyDescent="0.3">
      <c r="A263" s="18" t="s">
        <v>761</v>
      </c>
      <c r="B263" s="21" t="s">
        <v>341</v>
      </c>
      <c r="C263" s="19" t="s">
        <v>762</v>
      </c>
      <c r="D263" s="20"/>
      <c r="E263" s="20"/>
      <c r="F263" s="20"/>
      <c r="G263" s="20"/>
      <c r="H263" s="52">
        <v>227291.46</v>
      </c>
      <c r="I263" s="52">
        <v>3170.25</v>
      </c>
      <c r="J263" s="52">
        <v>0</v>
      </c>
      <c r="K263" s="52">
        <v>230461.71</v>
      </c>
      <c r="L263" s="53">
        <f>I263-J263</f>
        <v>3170.25</v>
      </c>
    </row>
    <row r="264" spans="1:12" x14ac:dyDescent="0.3">
      <c r="A264" s="18" t="s">
        <v>763</v>
      </c>
      <c r="B264" s="22" t="s">
        <v>341</v>
      </c>
      <c r="C264" s="23"/>
      <c r="D264" s="19" t="s">
        <v>762</v>
      </c>
      <c r="E264" s="20"/>
      <c r="F264" s="20"/>
      <c r="G264" s="20"/>
      <c r="H264" s="52">
        <v>227291.46</v>
      </c>
      <c r="I264" s="52">
        <v>3170.25</v>
      </c>
      <c r="J264" s="52">
        <v>0</v>
      </c>
      <c r="K264" s="52">
        <v>230461.71</v>
      </c>
      <c r="L264" s="53"/>
    </row>
    <row r="265" spans="1:12" x14ac:dyDescent="0.3">
      <c r="A265" s="18" t="s">
        <v>764</v>
      </c>
      <c r="B265" s="22" t="s">
        <v>341</v>
      </c>
      <c r="C265" s="23"/>
      <c r="D265" s="23"/>
      <c r="E265" s="19" t="s">
        <v>762</v>
      </c>
      <c r="F265" s="20"/>
      <c r="G265" s="20"/>
      <c r="H265" s="52">
        <v>227291.46</v>
      </c>
      <c r="I265" s="52">
        <v>3170.25</v>
      </c>
      <c r="J265" s="52">
        <v>0</v>
      </c>
      <c r="K265" s="52">
        <v>230461.71</v>
      </c>
      <c r="L265" s="53"/>
    </row>
    <row r="266" spans="1:12" x14ac:dyDescent="0.3">
      <c r="A266" s="18" t="s">
        <v>765</v>
      </c>
      <c r="B266" s="22" t="s">
        <v>341</v>
      </c>
      <c r="C266" s="23"/>
      <c r="D266" s="23"/>
      <c r="E266" s="23"/>
      <c r="F266" s="19" t="s">
        <v>766</v>
      </c>
      <c r="G266" s="20"/>
      <c r="H266" s="52">
        <v>174460.89</v>
      </c>
      <c r="I266" s="52">
        <v>808.9</v>
      </c>
      <c r="J266" s="52">
        <v>0</v>
      </c>
      <c r="K266" s="52">
        <v>175269.79</v>
      </c>
      <c r="L266" s="53">
        <f t="shared" ref="L266" si="7">I266-J266</f>
        <v>808.9</v>
      </c>
    </row>
    <row r="267" spans="1:12" x14ac:dyDescent="0.3">
      <c r="A267" s="24" t="s">
        <v>767</v>
      </c>
      <c r="B267" s="22" t="s">
        <v>341</v>
      </c>
      <c r="C267" s="23"/>
      <c r="D267" s="23"/>
      <c r="E267" s="23"/>
      <c r="F267" s="23"/>
      <c r="G267" s="25" t="s">
        <v>768</v>
      </c>
      <c r="H267" s="54">
        <v>211.3</v>
      </c>
      <c r="I267" s="54">
        <v>0</v>
      </c>
      <c r="J267" s="54">
        <v>0</v>
      </c>
      <c r="K267" s="54">
        <v>211.3</v>
      </c>
      <c r="L267" s="55"/>
    </row>
    <row r="268" spans="1:12" x14ac:dyDescent="0.3">
      <c r="A268" s="24" t="s">
        <v>769</v>
      </c>
      <c r="B268" s="22" t="s">
        <v>341</v>
      </c>
      <c r="C268" s="23"/>
      <c r="D268" s="23"/>
      <c r="E268" s="23"/>
      <c r="F268" s="23"/>
      <c r="G268" s="25" t="s">
        <v>770</v>
      </c>
      <c r="H268" s="54">
        <v>80396.2</v>
      </c>
      <c r="I268" s="54">
        <v>0</v>
      </c>
      <c r="J268" s="54">
        <v>0</v>
      </c>
      <c r="K268" s="54">
        <v>80396.2</v>
      </c>
      <c r="L268" s="55"/>
    </row>
    <row r="269" spans="1:12" x14ac:dyDescent="0.3">
      <c r="A269" s="24" t="s">
        <v>771</v>
      </c>
      <c r="B269" s="22" t="s">
        <v>341</v>
      </c>
      <c r="C269" s="23"/>
      <c r="D269" s="23"/>
      <c r="E269" s="23"/>
      <c r="F269" s="23"/>
      <c r="G269" s="25" t="s">
        <v>772</v>
      </c>
      <c r="H269" s="54">
        <v>7250.01</v>
      </c>
      <c r="I269" s="54">
        <v>0</v>
      </c>
      <c r="J269" s="54">
        <v>0</v>
      </c>
      <c r="K269" s="54">
        <v>7250.01</v>
      </c>
      <c r="L269" s="55"/>
    </row>
    <row r="270" spans="1:12" x14ac:dyDescent="0.3">
      <c r="A270" s="24" t="s">
        <v>773</v>
      </c>
      <c r="B270" s="22" t="s">
        <v>341</v>
      </c>
      <c r="C270" s="23"/>
      <c r="D270" s="23"/>
      <c r="E270" s="23"/>
      <c r="F270" s="23"/>
      <c r="G270" s="25" t="s">
        <v>774</v>
      </c>
      <c r="H270" s="54">
        <v>1260.26</v>
      </c>
      <c r="I270" s="54">
        <v>0</v>
      </c>
      <c r="J270" s="54">
        <v>0</v>
      </c>
      <c r="K270" s="54">
        <v>1260.26</v>
      </c>
      <c r="L270" s="55"/>
    </row>
    <row r="271" spans="1:12" x14ac:dyDescent="0.3">
      <c r="A271" s="24" t="s">
        <v>775</v>
      </c>
      <c r="B271" s="22" t="s">
        <v>341</v>
      </c>
      <c r="C271" s="23"/>
      <c r="D271" s="23"/>
      <c r="E271" s="23"/>
      <c r="F271" s="23"/>
      <c r="G271" s="25" t="s">
        <v>776</v>
      </c>
      <c r="H271" s="54">
        <v>20139.78</v>
      </c>
      <c r="I271" s="54">
        <v>0</v>
      </c>
      <c r="J271" s="54">
        <v>0</v>
      </c>
      <c r="K271" s="54">
        <v>20139.78</v>
      </c>
      <c r="L271" s="55"/>
    </row>
    <row r="272" spans="1:12" x14ac:dyDescent="0.3">
      <c r="A272" s="24" t="s">
        <v>777</v>
      </c>
      <c r="B272" s="22" t="s">
        <v>341</v>
      </c>
      <c r="C272" s="23"/>
      <c r="D272" s="23"/>
      <c r="E272" s="23"/>
      <c r="F272" s="23"/>
      <c r="G272" s="25" t="s">
        <v>778</v>
      </c>
      <c r="H272" s="54">
        <v>14846.66</v>
      </c>
      <c r="I272" s="54">
        <v>0</v>
      </c>
      <c r="J272" s="54">
        <v>0</v>
      </c>
      <c r="K272" s="54">
        <v>14846.66</v>
      </c>
      <c r="L272" s="55"/>
    </row>
    <row r="273" spans="1:12" x14ac:dyDescent="0.3">
      <c r="A273" s="24" t="s">
        <v>779</v>
      </c>
      <c r="B273" s="22" t="s">
        <v>341</v>
      </c>
      <c r="C273" s="23"/>
      <c r="D273" s="23"/>
      <c r="E273" s="23"/>
      <c r="F273" s="23"/>
      <c r="G273" s="25" t="s">
        <v>780</v>
      </c>
      <c r="H273" s="54">
        <v>48507.18</v>
      </c>
      <c r="I273" s="54">
        <v>0</v>
      </c>
      <c r="J273" s="54">
        <v>0</v>
      </c>
      <c r="K273" s="54">
        <v>48507.18</v>
      </c>
      <c r="L273" s="55"/>
    </row>
    <row r="274" spans="1:12" x14ac:dyDescent="0.3">
      <c r="A274" s="24" t="s">
        <v>781</v>
      </c>
      <c r="B274" s="22" t="s">
        <v>341</v>
      </c>
      <c r="C274" s="23"/>
      <c r="D274" s="23"/>
      <c r="E274" s="23"/>
      <c r="F274" s="23"/>
      <c r="G274" s="25" t="s">
        <v>782</v>
      </c>
      <c r="H274" s="54">
        <v>1800</v>
      </c>
      <c r="I274" s="54">
        <v>808.9</v>
      </c>
      <c r="J274" s="54">
        <v>0</v>
      </c>
      <c r="K274" s="54">
        <v>2608.9</v>
      </c>
      <c r="L274" s="55"/>
    </row>
    <row r="275" spans="1:12" x14ac:dyDescent="0.3">
      <c r="A275" s="24" t="s">
        <v>783</v>
      </c>
      <c r="B275" s="22" t="s">
        <v>341</v>
      </c>
      <c r="C275" s="23"/>
      <c r="D275" s="23"/>
      <c r="E275" s="23"/>
      <c r="F275" s="23"/>
      <c r="G275" s="25" t="s">
        <v>784</v>
      </c>
      <c r="H275" s="54">
        <v>49.5</v>
      </c>
      <c r="I275" s="54">
        <v>0</v>
      </c>
      <c r="J275" s="54">
        <v>0</v>
      </c>
      <c r="K275" s="54">
        <v>49.5</v>
      </c>
      <c r="L275" s="55"/>
    </row>
    <row r="276" spans="1:12" x14ac:dyDescent="0.3">
      <c r="A276" s="26" t="s">
        <v>341</v>
      </c>
      <c r="B276" s="22" t="s">
        <v>341</v>
      </c>
      <c r="C276" s="23"/>
      <c r="D276" s="23"/>
      <c r="E276" s="23"/>
      <c r="F276" s="23"/>
      <c r="G276" s="27" t="s">
        <v>341</v>
      </c>
      <c r="H276" s="53"/>
      <c r="I276" s="53"/>
      <c r="J276" s="53"/>
      <c r="K276" s="53"/>
      <c r="L276" s="53"/>
    </row>
    <row r="277" spans="1:12" x14ac:dyDescent="0.3">
      <c r="A277" s="18" t="s">
        <v>785</v>
      </c>
      <c r="B277" s="22" t="s">
        <v>341</v>
      </c>
      <c r="C277" s="23"/>
      <c r="D277" s="23"/>
      <c r="E277" s="23"/>
      <c r="F277" s="19" t="s">
        <v>786</v>
      </c>
      <c r="G277" s="20"/>
      <c r="H277" s="52">
        <v>10765.23</v>
      </c>
      <c r="I277" s="52">
        <v>0</v>
      </c>
      <c r="J277" s="52">
        <v>0</v>
      </c>
      <c r="K277" s="52">
        <v>10765.23</v>
      </c>
      <c r="L277" s="53">
        <f t="shared" ref="L277" si="8">I277-J277</f>
        <v>0</v>
      </c>
    </row>
    <row r="278" spans="1:12" x14ac:dyDescent="0.3">
      <c r="A278" s="24" t="s">
        <v>787</v>
      </c>
      <c r="B278" s="22" t="s">
        <v>341</v>
      </c>
      <c r="C278" s="23"/>
      <c r="D278" s="23"/>
      <c r="E278" s="23"/>
      <c r="F278" s="23"/>
      <c r="G278" s="25" t="s">
        <v>788</v>
      </c>
      <c r="H278" s="54">
        <v>10765.23</v>
      </c>
      <c r="I278" s="54">
        <v>0</v>
      </c>
      <c r="J278" s="54">
        <v>0</v>
      </c>
      <c r="K278" s="54">
        <v>10765.23</v>
      </c>
      <c r="L278" s="55"/>
    </row>
    <row r="279" spans="1:12" x14ac:dyDescent="0.3">
      <c r="A279" s="26" t="s">
        <v>341</v>
      </c>
      <c r="B279" s="22" t="s">
        <v>341</v>
      </c>
      <c r="C279" s="23"/>
      <c r="D279" s="23"/>
      <c r="E279" s="23"/>
      <c r="F279" s="23"/>
      <c r="G279" s="27" t="s">
        <v>341</v>
      </c>
      <c r="H279" s="53"/>
      <c r="I279" s="53"/>
      <c r="J279" s="53"/>
      <c r="K279" s="53"/>
      <c r="L279" s="53"/>
    </row>
    <row r="280" spans="1:12" x14ac:dyDescent="0.3">
      <c r="A280" s="18" t="s">
        <v>789</v>
      </c>
      <c r="B280" s="22" t="s">
        <v>341</v>
      </c>
      <c r="C280" s="23"/>
      <c r="D280" s="23"/>
      <c r="E280" s="23"/>
      <c r="F280" s="19" t="s">
        <v>790</v>
      </c>
      <c r="G280" s="20"/>
      <c r="H280" s="52">
        <v>13863.42</v>
      </c>
      <c r="I280" s="52">
        <v>2361.35</v>
      </c>
      <c r="J280" s="52">
        <v>0</v>
      </c>
      <c r="K280" s="52">
        <v>16224.77</v>
      </c>
      <c r="L280" s="53">
        <f t="shared" ref="L280" si="9">I280-J280</f>
        <v>2361.35</v>
      </c>
    </row>
    <row r="281" spans="1:12" x14ac:dyDescent="0.3">
      <c r="A281" s="24" t="s">
        <v>791</v>
      </c>
      <c r="B281" s="22" t="s">
        <v>341</v>
      </c>
      <c r="C281" s="23"/>
      <c r="D281" s="23"/>
      <c r="E281" s="23"/>
      <c r="F281" s="23"/>
      <c r="G281" s="25" t="s">
        <v>792</v>
      </c>
      <c r="H281" s="54">
        <v>13863.42</v>
      </c>
      <c r="I281" s="54">
        <v>2361.35</v>
      </c>
      <c r="J281" s="54">
        <v>0</v>
      </c>
      <c r="K281" s="54">
        <v>16224.77</v>
      </c>
      <c r="L281" s="55"/>
    </row>
    <row r="282" spans="1:12" x14ac:dyDescent="0.3">
      <c r="A282" s="26" t="s">
        <v>341</v>
      </c>
      <c r="B282" s="22" t="s">
        <v>341</v>
      </c>
      <c r="C282" s="23"/>
      <c r="D282" s="23"/>
      <c r="E282" s="23"/>
      <c r="F282" s="23"/>
      <c r="G282" s="27" t="s">
        <v>341</v>
      </c>
      <c r="H282" s="53"/>
      <c r="I282" s="53"/>
      <c r="J282" s="53"/>
      <c r="K282" s="53"/>
      <c r="L282" s="53"/>
    </row>
    <row r="283" spans="1:12" x14ac:dyDescent="0.3">
      <c r="A283" s="18" t="s">
        <v>796</v>
      </c>
      <c r="B283" s="22" t="s">
        <v>341</v>
      </c>
      <c r="C283" s="23"/>
      <c r="D283" s="23"/>
      <c r="E283" s="23"/>
      <c r="F283" s="19" t="s">
        <v>752</v>
      </c>
      <c r="G283" s="20"/>
      <c r="H283" s="52">
        <v>28201.919999999998</v>
      </c>
      <c r="I283" s="52">
        <v>0</v>
      </c>
      <c r="J283" s="52">
        <v>0</v>
      </c>
      <c r="K283" s="52">
        <v>28201.919999999998</v>
      </c>
      <c r="L283" s="53">
        <f t="shared" ref="L283" si="10">I283-J283</f>
        <v>0</v>
      </c>
    </row>
    <row r="284" spans="1:12" x14ac:dyDescent="0.3">
      <c r="A284" s="24" t="s">
        <v>797</v>
      </c>
      <c r="B284" s="22" t="s">
        <v>341</v>
      </c>
      <c r="C284" s="23"/>
      <c r="D284" s="23"/>
      <c r="E284" s="23"/>
      <c r="F284" s="23"/>
      <c r="G284" s="25" t="s">
        <v>754</v>
      </c>
      <c r="H284" s="54">
        <v>2177</v>
      </c>
      <c r="I284" s="54">
        <v>0</v>
      </c>
      <c r="J284" s="54">
        <v>0</v>
      </c>
      <c r="K284" s="54">
        <v>2177</v>
      </c>
      <c r="L284" s="55"/>
    </row>
    <row r="285" spans="1:12" x14ac:dyDescent="0.3">
      <c r="A285" s="24" t="s">
        <v>802</v>
      </c>
      <c r="B285" s="22" t="s">
        <v>341</v>
      </c>
      <c r="C285" s="23"/>
      <c r="D285" s="23"/>
      <c r="E285" s="23"/>
      <c r="F285" s="23"/>
      <c r="G285" s="25" t="s">
        <v>756</v>
      </c>
      <c r="H285" s="54">
        <v>26024.92</v>
      </c>
      <c r="I285" s="54">
        <v>0</v>
      </c>
      <c r="J285" s="54">
        <v>0</v>
      </c>
      <c r="K285" s="54">
        <v>26024.92</v>
      </c>
      <c r="L285" s="55"/>
    </row>
    <row r="286" spans="1:12" x14ac:dyDescent="0.3">
      <c r="A286" s="26" t="s">
        <v>341</v>
      </c>
      <c r="B286" s="22" t="s">
        <v>341</v>
      </c>
      <c r="C286" s="23"/>
      <c r="D286" s="23"/>
      <c r="E286" s="23"/>
      <c r="F286" s="23"/>
      <c r="G286" s="27" t="s">
        <v>341</v>
      </c>
      <c r="H286" s="53"/>
      <c r="I286" s="53"/>
      <c r="J286" s="53"/>
      <c r="K286" s="53"/>
      <c r="L286" s="53"/>
    </row>
    <row r="287" spans="1:12" x14ac:dyDescent="0.3">
      <c r="A287" s="18" t="s">
        <v>803</v>
      </c>
      <c r="B287" s="21" t="s">
        <v>341</v>
      </c>
      <c r="C287" s="19" t="s">
        <v>804</v>
      </c>
      <c r="D287" s="20"/>
      <c r="E287" s="20"/>
      <c r="F287" s="20"/>
      <c r="G287" s="20"/>
      <c r="H287" s="52">
        <v>34321.78</v>
      </c>
      <c r="I287" s="52">
        <v>15100.83</v>
      </c>
      <c r="J287" s="52">
        <v>0</v>
      </c>
      <c r="K287" s="52">
        <v>49422.61</v>
      </c>
      <c r="L287" s="53">
        <f>I287-J287</f>
        <v>15100.83</v>
      </c>
    </row>
    <row r="288" spans="1:12" x14ac:dyDescent="0.3">
      <c r="A288" s="18" t="s">
        <v>805</v>
      </c>
      <c r="B288" s="22" t="s">
        <v>341</v>
      </c>
      <c r="C288" s="23"/>
      <c r="D288" s="19" t="s">
        <v>804</v>
      </c>
      <c r="E288" s="20"/>
      <c r="F288" s="20"/>
      <c r="G288" s="20"/>
      <c r="H288" s="52">
        <v>34321.78</v>
      </c>
      <c r="I288" s="52">
        <v>15100.83</v>
      </c>
      <c r="J288" s="52">
        <v>0</v>
      </c>
      <c r="K288" s="52">
        <v>49422.61</v>
      </c>
      <c r="L288" s="53"/>
    </row>
    <row r="289" spans="1:12" x14ac:dyDescent="0.3">
      <c r="A289" s="18" t="s">
        <v>806</v>
      </c>
      <c r="B289" s="22" t="s">
        <v>341</v>
      </c>
      <c r="C289" s="23"/>
      <c r="D289" s="23"/>
      <c r="E289" s="19" t="s">
        <v>807</v>
      </c>
      <c r="F289" s="20"/>
      <c r="G289" s="20"/>
      <c r="H289" s="52">
        <v>34321.78</v>
      </c>
      <c r="I289" s="52">
        <v>15100.83</v>
      </c>
      <c r="J289" s="52">
        <v>0</v>
      </c>
      <c r="K289" s="52">
        <v>49422.61</v>
      </c>
      <c r="L289" s="53"/>
    </row>
    <row r="290" spans="1:12" x14ac:dyDescent="0.3">
      <c r="A290" s="18" t="s">
        <v>808</v>
      </c>
      <c r="B290" s="22" t="s">
        <v>341</v>
      </c>
      <c r="C290" s="23"/>
      <c r="D290" s="23"/>
      <c r="E290" s="23"/>
      <c r="F290" s="19" t="s">
        <v>809</v>
      </c>
      <c r="G290" s="20"/>
      <c r="H290" s="52">
        <v>10744.55</v>
      </c>
      <c r="I290" s="52">
        <v>13996</v>
      </c>
      <c r="J290" s="52">
        <v>0</v>
      </c>
      <c r="K290" s="52">
        <v>24740.55</v>
      </c>
      <c r="L290" s="53">
        <f t="shared" ref="L290" si="11">I290-J290</f>
        <v>13996</v>
      </c>
    </row>
    <row r="291" spans="1:12" x14ac:dyDescent="0.3">
      <c r="A291" s="24" t="s">
        <v>810</v>
      </c>
      <c r="B291" s="22" t="s">
        <v>341</v>
      </c>
      <c r="C291" s="23"/>
      <c r="D291" s="23"/>
      <c r="E291" s="23"/>
      <c r="F291" s="23"/>
      <c r="G291" s="25" t="s">
        <v>811</v>
      </c>
      <c r="H291" s="54">
        <v>10744.55</v>
      </c>
      <c r="I291" s="54">
        <v>13996</v>
      </c>
      <c r="J291" s="54">
        <v>0</v>
      </c>
      <c r="K291" s="54">
        <v>24740.55</v>
      </c>
      <c r="L291" s="55"/>
    </row>
    <row r="292" spans="1:12" x14ac:dyDescent="0.3">
      <c r="A292" s="26" t="s">
        <v>341</v>
      </c>
      <c r="B292" s="22" t="s">
        <v>341</v>
      </c>
      <c r="C292" s="23"/>
      <c r="D292" s="23"/>
      <c r="E292" s="23"/>
      <c r="F292" s="23"/>
      <c r="G292" s="27" t="s">
        <v>341</v>
      </c>
      <c r="H292" s="53"/>
      <c r="I292" s="53"/>
      <c r="J292" s="53"/>
      <c r="K292" s="53"/>
      <c r="L292" s="53"/>
    </row>
    <row r="293" spans="1:12" x14ac:dyDescent="0.3">
      <c r="A293" s="18" t="s">
        <v>812</v>
      </c>
      <c r="B293" s="22" t="s">
        <v>341</v>
      </c>
      <c r="C293" s="23"/>
      <c r="D293" s="23"/>
      <c r="E293" s="23"/>
      <c r="F293" s="19" t="s">
        <v>813</v>
      </c>
      <c r="G293" s="20"/>
      <c r="H293" s="52">
        <v>1000</v>
      </c>
      <c r="I293" s="52">
        <v>0</v>
      </c>
      <c r="J293" s="52">
        <v>0</v>
      </c>
      <c r="K293" s="52">
        <v>1000</v>
      </c>
      <c r="L293" s="53">
        <f t="shared" ref="L293" si="12">I293-J293</f>
        <v>0</v>
      </c>
    </row>
    <row r="294" spans="1:12" x14ac:dyDescent="0.3">
      <c r="A294" s="24" t="s">
        <v>814</v>
      </c>
      <c r="B294" s="22" t="s">
        <v>341</v>
      </c>
      <c r="C294" s="23"/>
      <c r="D294" s="23"/>
      <c r="E294" s="23"/>
      <c r="F294" s="23"/>
      <c r="G294" s="25" t="s">
        <v>815</v>
      </c>
      <c r="H294" s="54">
        <v>1000</v>
      </c>
      <c r="I294" s="54">
        <v>0</v>
      </c>
      <c r="J294" s="54">
        <v>0</v>
      </c>
      <c r="K294" s="54">
        <v>1000</v>
      </c>
      <c r="L294" s="55"/>
    </row>
    <row r="295" spans="1:12" x14ac:dyDescent="0.3">
      <c r="A295" s="26" t="s">
        <v>341</v>
      </c>
      <c r="B295" s="22" t="s">
        <v>341</v>
      </c>
      <c r="C295" s="23"/>
      <c r="D295" s="23"/>
      <c r="E295" s="23"/>
      <c r="F295" s="23"/>
      <c r="G295" s="27" t="s">
        <v>341</v>
      </c>
      <c r="H295" s="53"/>
      <c r="I295" s="53"/>
      <c r="J295" s="53"/>
      <c r="K295" s="53"/>
      <c r="L295" s="53"/>
    </row>
    <row r="296" spans="1:12" x14ac:dyDescent="0.3">
      <c r="A296" s="18" t="s">
        <v>819</v>
      </c>
      <c r="B296" s="22" t="s">
        <v>341</v>
      </c>
      <c r="C296" s="23"/>
      <c r="D296" s="23"/>
      <c r="E296" s="23"/>
      <c r="F296" s="19" t="s">
        <v>752</v>
      </c>
      <c r="G296" s="20"/>
      <c r="H296" s="52">
        <v>22577.23</v>
      </c>
      <c r="I296" s="52">
        <v>1104.83</v>
      </c>
      <c r="J296" s="52">
        <v>0</v>
      </c>
      <c r="K296" s="52">
        <v>23682.06</v>
      </c>
      <c r="L296" s="53">
        <f t="shared" ref="L296" si="13">I296-J296</f>
        <v>1104.83</v>
      </c>
    </row>
    <row r="297" spans="1:12" x14ac:dyDescent="0.3">
      <c r="A297" s="24" t="s">
        <v>820</v>
      </c>
      <c r="B297" s="22" t="s">
        <v>341</v>
      </c>
      <c r="C297" s="23"/>
      <c r="D297" s="23"/>
      <c r="E297" s="23"/>
      <c r="F297" s="23"/>
      <c r="G297" s="25" t="s">
        <v>768</v>
      </c>
      <c r="H297" s="54">
        <v>287.39999999999998</v>
      </c>
      <c r="I297" s="54">
        <v>0</v>
      </c>
      <c r="J297" s="54">
        <v>0</v>
      </c>
      <c r="K297" s="54">
        <v>287.39999999999998</v>
      </c>
      <c r="L297" s="55"/>
    </row>
    <row r="298" spans="1:12" x14ac:dyDescent="0.3">
      <c r="A298" s="24" t="s">
        <v>821</v>
      </c>
      <c r="B298" s="22" t="s">
        <v>341</v>
      </c>
      <c r="C298" s="23"/>
      <c r="D298" s="23"/>
      <c r="E298" s="23"/>
      <c r="F298" s="23"/>
      <c r="G298" s="25" t="s">
        <v>822</v>
      </c>
      <c r="H298" s="54">
        <v>548</v>
      </c>
      <c r="I298" s="54">
        <v>0</v>
      </c>
      <c r="J298" s="54">
        <v>0</v>
      </c>
      <c r="K298" s="54">
        <v>548</v>
      </c>
      <c r="L298" s="55"/>
    </row>
    <row r="299" spans="1:12" x14ac:dyDescent="0.3">
      <c r="A299" s="24" t="s">
        <v>823</v>
      </c>
      <c r="B299" s="22" t="s">
        <v>341</v>
      </c>
      <c r="C299" s="23"/>
      <c r="D299" s="23"/>
      <c r="E299" s="23"/>
      <c r="F299" s="23"/>
      <c r="G299" s="25" t="s">
        <v>710</v>
      </c>
      <c r="H299" s="54">
        <v>9232.81</v>
      </c>
      <c r="I299" s="54">
        <v>0</v>
      </c>
      <c r="J299" s="54">
        <v>0</v>
      </c>
      <c r="K299" s="54">
        <v>9232.81</v>
      </c>
      <c r="L299" s="55"/>
    </row>
    <row r="300" spans="1:12" x14ac:dyDescent="0.3">
      <c r="A300" s="24" t="s">
        <v>825</v>
      </c>
      <c r="B300" s="22" t="s">
        <v>341</v>
      </c>
      <c r="C300" s="23"/>
      <c r="D300" s="23"/>
      <c r="E300" s="23"/>
      <c r="F300" s="23"/>
      <c r="G300" s="25" t="s">
        <v>826</v>
      </c>
      <c r="H300" s="54">
        <v>12509.02</v>
      </c>
      <c r="I300" s="54">
        <v>1104.83</v>
      </c>
      <c r="J300" s="54">
        <v>0</v>
      </c>
      <c r="K300" s="54">
        <v>13613.85</v>
      </c>
      <c r="L300" s="55"/>
    </row>
    <row r="301" spans="1:12" x14ac:dyDescent="0.3">
      <c r="A301" s="18" t="s">
        <v>341</v>
      </c>
      <c r="B301" s="22" t="s">
        <v>341</v>
      </c>
      <c r="C301" s="23"/>
      <c r="D301" s="23"/>
      <c r="E301" s="19" t="s">
        <v>341</v>
      </c>
      <c r="F301" s="20"/>
      <c r="G301" s="20"/>
      <c r="H301" s="56"/>
      <c r="I301" s="56"/>
      <c r="J301" s="56"/>
      <c r="K301" s="56"/>
      <c r="L301" s="53"/>
    </row>
    <row r="302" spans="1:12" x14ac:dyDescent="0.3">
      <c r="A302" s="18" t="s">
        <v>827</v>
      </c>
      <c r="B302" s="21" t="s">
        <v>341</v>
      </c>
      <c r="C302" s="19" t="s">
        <v>828</v>
      </c>
      <c r="D302" s="20"/>
      <c r="E302" s="20"/>
      <c r="F302" s="20"/>
      <c r="G302" s="20"/>
      <c r="H302" s="52">
        <v>161586.14000000001</v>
      </c>
      <c r="I302" s="52">
        <v>13238.45</v>
      </c>
      <c r="J302" s="52">
        <v>0</v>
      </c>
      <c r="K302" s="52">
        <v>174824.59</v>
      </c>
      <c r="L302" s="53">
        <f>I302-J302</f>
        <v>13238.45</v>
      </c>
    </row>
    <row r="303" spans="1:12" x14ac:dyDescent="0.3">
      <c r="A303" s="18" t="s">
        <v>829</v>
      </c>
      <c r="B303" s="22" t="s">
        <v>341</v>
      </c>
      <c r="C303" s="23"/>
      <c r="D303" s="19" t="s">
        <v>828</v>
      </c>
      <c r="E303" s="20"/>
      <c r="F303" s="20"/>
      <c r="G303" s="20"/>
      <c r="H303" s="52">
        <v>161586.14000000001</v>
      </c>
      <c r="I303" s="52">
        <v>13238.45</v>
      </c>
      <c r="J303" s="52">
        <v>0</v>
      </c>
      <c r="K303" s="52">
        <v>174824.59</v>
      </c>
      <c r="L303" s="53"/>
    </row>
    <row r="304" spans="1:12" x14ac:dyDescent="0.3">
      <c r="A304" s="18" t="s">
        <v>830</v>
      </c>
      <c r="B304" s="22" t="s">
        <v>341</v>
      </c>
      <c r="C304" s="23"/>
      <c r="D304" s="23"/>
      <c r="E304" s="19" t="s">
        <v>828</v>
      </c>
      <c r="F304" s="20"/>
      <c r="G304" s="20"/>
      <c r="H304" s="52">
        <v>161586.14000000001</v>
      </c>
      <c r="I304" s="52">
        <v>13238.45</v>
      </c>
      <c r="J304" s="52">
        <v>0</v>
      </c>
      <c r="K304" s="52">
        <v>174824.59</v>
      </c>
      <c r="L304" s="53"/>
    </row>
    <row r="305" spans="1:12" x14ac:dyDescent="0.3">
      <c r="A305" s="18" t="s">
        <v>831</v>
      </c>
      <c r="B305" s="22" t="s">
        <v>341</v>
      </c>
      <c r="C305" s="23"/>
      <c r="D305" s="23"/>
      <c r="E305" s="23"/>
      <c r="F305" s="19" t="s">
        <v>813</v>
      </c>
      <c r="G305" s="20"/>
      <c r="H305" s="52">
        <v>98620.65</v>
      </c>
      <c r="I305" s="52">
        <v>13238.45</v>
      </c>
      <c r="J305" s="52">
        <v>0</v>
      </c>
      <c r="K305" s="52">
        <v>111859.1</v>
      </c>
      <c r="L305" s="53">
        <f t="shared" ref="L305" si="14">I305-J305</f>
        <v>13238.45</v>
      </c>
    </row>
    <row r="306" spans="1:12" x14ac:dyDescent="0.3">
      <c r="A306" s="24" t="s">
        <v>832</v>
      </c>
      <c r="B306" s="22" t="s">
        <v>341</v>
      </c>
      <c r="C306" s="23"/>
      <c r="D306" s="23"/>
      <c r="E306" s="23"/>
      <c r="F306" s="23"/>
      <c r="G306" s="25" t="s">
        <v>833</v>
      </c>
      <c r="H306" s="54">
        <v>98620.65</v>
      </c>
      <c r="I306" s="54">
        <v>13238.45</v>
      </c>
      <c r="J306" s="54">
        <v>0</v>
      </c>
      <c r="K306" s="54">
        <v>111859.1</v>
      </c>
      <c r="L306" s="55"/>
    </row>
    <row r="307" spans="1:12" x14ac:dyDescent="0.3">
      <c r="A307" s="26" t="s">
        <v>341</v>
      </c>
      <c r="B307" s="22" t="s">
        <v>341</v>
      </c>
      <c r="C307" s="23"/>
      <c r="D307" s="23"/>
      <c r="E307" s="23"/>
      <c r="F307" s="23"/>
      <c r="G307" s="27" t="s">
        <v>341</v>
      </c>
      <c r="H307" s="53"/>
      <c r="I307" s="53"/>
      <c r="J307" s="53"/>
      <c r="K307" s="53"/>
      <c r="L307" s="53"/>
    </row>
    <row r="308" spans="1:12" x14ac:dyDescent="0.3">
      <c r="A308" s="18" t="s">
        <v>834</v>
      </c>
      <c r="B308" s="22" t="s">
        <v>341</v>
      </c>
      <c r="C308" s="23"/>
      <c r="D308" s="23"/>
      <c r="E308" s="23"/>
      <c r="F308" s="19" t="s">
        <v>835</v>
      </c>
      <c r="G308" s="20"/>
      <c r="H308" s="52">
        <v>62965.49</v>
      </c>
      <c r="I308" s="52">
        <v>0</v>
      </c>
      <c r="J308" s="52">
        <v>0</v>
      </c>
      <c r="K308" s="52">
        <v>62965.49</v>
      </c>
      <c r="L308" s="53">
        <f t="shared" ref="L308" si="15">I308-J308</f>
        <v>0</v>
      </c>
    </row>
    <row r="309" spans="1:12" x14ac:dyDescent="0.3">
      <c r="A309" s="24" t="s">
        <v>836</v>
      </c>
      <c r="B309" s="22" t="s">
        <v>341</v>
      </c>
      <c r="C309" s="23"/>
      <c r="D309" s="23"/>
      <c r="E309" s="23"/>
      <c r="F309" s="23"/>
      <c r="G309" s="25" t="s">
        <v>837</v>
      </c>
      <c r="H309" s="54">
        <v>53463.22</v>
      </c>
      <c r="I309" s="54">
        <v>0</v>
      </c>
      <c r="J309" s="54">
        <v>0</v>
      </c>
      <c r="K309" s="54">
        <v>53463.22</v>
      </c>
      <c r="L309" s="55"/>
    </row>
    <row r="310" spans="1:12" x14ac:dyDescent="0.3">
      <c r="A310" s="24" t="s">
        <v>838</v>
      </c>
      <c r="B310" s="22" t="s">
        <v>341</v>
      </c>
      <c r="C310" s="23"/>
      <c r="D310" s="23"/>
      <c r="E310" s="23"/>
      <c r="F310" s="23"/>
      <c r="G310" s="25" t="s">
        <v>839</v>
      </c>
      <c r="H310" s="54">
        <v>9502.27</v>
      </c>
      <c r="I310" s="54">
        <v>0</v>
      </c>
      <c r="J310" s="54">
        <v>0</v>
      </c>
      <c r="K310" s="54">
        <v>9502.27</v>
      </c>
      <c r="L310" s="55"/>
    </row>
    <row r="311" spans="1:12" x14ac:dyDescent="0.3">
      <c r="A311" s="26" t="s">
        <v>341</v>
      </c>
      <c r="B311" s="22" t="s">
        <v>341</v>
      </c>
      <c r="C311" s="23"/>
      <c r="D311" s="23"/>
      <c r="E311" s="23"/>
      <c r="F311" s="23"/>
      <c r="G311" s="27" t="s">
        <v>341</v>
      </c>
      <c r="H311" s="53"/>
      <c r="I311" s="53"/>
      <c r="J311" s="53"/>
      <c r="K311" s="53"/>
      <c r="L311" s="53"/>
    </row>
    <row r="312" spans="1:12" x14ac:dyDescent="0.3">
      <c r="A312" s="18" t="s">
        <v>844</v>
      </c>
      <c r="B312" s="21" t="s">
        <v>341</v>
      </c>
      <c r="C312" s="19" t="s">
        <v>845</v>
      </c>
      <c r="D312" s="20"/>
      <c r="E312" s="20"/>
      <c r="F312" s="20"/>
      <c r="G312" s="20"/>
      <c r="H312" s="52">
        <v>302933.21999999997</v>
      </c>
      <c r="I312" s="52">
        <v>16926.25</v>
      </c>
      <c r="J312" s="52">
        <v>0</v>
      </c>
      <c r="K312" s="52">
        <v>319859.46999999997</v>
      </c>
      <c r="L312" s="53">
        <f>I312-J312</f>
        <v>16926.25</v>
      </c>
    </row>
    <row r="313" spans="1:12" x14ac:dyDescent="0.3">
      <c r="A313" s="18" t="s">
        <v>846</v>
      </c>
      <c r="B313" s="22" t="s">
        <v>341</v>
      </c>
      <c r="C313" s="23"/>
      <c r="D313" s="19" t="s">
        <v>845</v>
      </c>
      <c r="E313" s="20"/>
      <c r="F313" s="20"/>
      <c r="G313" s="20"/>
      <c r="H313" s="52">
        <v>302933.21999999997</v>
      </c>
      <c r="I313" s="52">
        <v>16926.25</v>
      </c>
      <c r="J313" s="52">
        <v>0</v>
      </c>
      <c r="K313" s="52">
        <v>319859.46999999997</v>
      </c>
      <c r="L313" s="53"/>
    </row>
    <row r="314" spans="1:12" x14ac:dyDescent="0.3">
      <c r="A314" s="18" t="s">
        <v>847</v>
      </c>
      <c r="B314" s="22" t="s">
        <v>341</v>
      </c>
      <c r="C314" s="23"/>
      <c r="D314" s="23"/>
      <c r="E314" s="19" t="s">
        <v>845</v>
      </c>
      <c r="F314" s="20"/>
      <c r="G314" s="20"/>
      <c r="H314" s="52">
        <v>302933.21999999997</v>
      </c>
      <c r="I314" s="52">
        <v>16926.25</v>
      </c>
      <c r="J314" s="52">
        <v>0</v>
      </c>
      <c r="K314" s="52">
        <v>319859.46999999997</v>
      </c>
      <c r="L314" s="53"/>
    </row>
    <row r="315" spans="1:12" x14ac:dyDescent="0.3">
      <c r="A315" s="18" t="s">
        <v>848</v>
      </c>
      <c r="B315" s="22" t="s">
        <v>341</v>
      </c>
      <c r="C315" s="23"/>
      <c r="D315" s="23"/>
      <c r="E315" s="23"/>
      <c r="F315" s="19" t="s">
        <v>849</v>
      </c>
      <c r="G315" s="20"/>
      <c r="H315" s="52">
        <v>31066</v>
      </c>
      <c r="I315" s="52">
        <v>8500</v>
      </c>
      <c r="J315" s="52">
        <v>0</v>
      </c>
      <c r="K315" s="52">
        <v>39566</v>
      </c>
      <c r="L315" s="53">
        <f t="shared" ref="L315" si="16">I315-J315</f>
        <v>8500</v>
      </c>
    </row>
    <row r="316" spans="1:12" x14ac:dyDescent="0.3">
      <c r="A316" s="24" t="s">
        <v>850</v>
      </c>
      <c r="B316" s="22" t="s">
        <v>341</v>
      </c>
      <c r="C316" s="23"/>
      <c r="D316" s="23"/>
      <c r="E316" s="23"/>
      <c r="F316" s="23"/>
      <c r="G316" s="25" t="s">
        <v>851</v>
      </c>
      <c r="H316" s="54">
        <v>31066</v>
      </c>
      <c r="I316" s="54">
        <v>8500</v>
      </c>
      <c r="J316" s="54">
        <v>0</v>
      </c>
      <c r="K316" s="54">
        <v>39566</v>
      </c>
      <c r="L316" s="55"/>
    </row>
    <row r="317" spans="1:12" x14ac:dyDescent="0.3">
      <c r="A317" s="26" t="s">
        <v>341</v>
      </c>
      <c r="B317" s="22" t="s">
        <v>341</v>
      </c>
      <c r="C317" s="23"/>
      <c r="D317" s="23"/>
      <c r="E317" s="23"/>
      <c r="F317" s="23"/>
      <c r="G317" s="27" t="s">
        <v>341</v>
      </c>
      <c r="H317" s="53"/>
      <c r="I317" s="53"/>
      <c r="J317" s="53"/>
      <c r="K317" s="53"/>
      <c r="L317" s="53"/>
    </row>
    <row r="318" spans="1:12" x14ac:dyDescent="0.3">
      <c r="A318" s="18" t="s">
        <v>852</v>
      </c>
      <c r="B318" s="22" t="s">
        <v>341</v>
      </c>
      <c r="C318" s="23"/>
      <c r="D318" s="23"/>
      <c r="E318" s="23"/>
      <c r="F318" s="19" t="s">
        <v>853</v>
      </c>
      <c r="G318" s="20"/>
      <c r="H318" s="52">
        <v>22543.02</v>
      </c>
      <c r="I318" s="52">
        <v>0</v>
      </c>
      <c r="J318" s="52">
        <v>0</v>
      </c>
      <c r="K318" s="52">
        <v>22543.02</v>
      </c>
      <c r="L318" s="53">
        <f t="shared" ref="L318" si="17">I318-J318</f>
        <v>0</v>
      </c>
    </row>
    <row r="319" spans="1:12" x14ac:dyDescent="0.3">
      <c r="A319" s="24" t="s">
        <v>854</v>
      </c>
      <c r="B319" s="22" t="s">
        <v>341</v>
      </c>
      <c r="C319" s="23"/>
      <c r="D319" s="23"/>
      <c r="E319" s="23"/>
      <c r="F319" s="23"/>
      <c r="G319" s="25" t="s">
        <v>855</v>
      </c>
      <c r="H319" s="54">
        <v>22543.02</v>
      </c>
      <c r="I319" s="54">
        <v>0</v>
      </c>
      <c r="J319" s="54">
        <v>0</v>
      </c>
      <c r="K319" s="54">
        <v>22543.02</v>
      </c>
      <c r="L319" s="55"/>
    </row>
    <row r="320" spans="1:12" x14ac:dyDescent="0.3">
      <c r="A320" s="26" t="s">
        <v>341</v>
      </c>
      <c r="B320" s="22" t="s">
        <v>341</v>
      </c>
      <c r="C320" s="23"/>
      <c r="D320" s="23"/>
      <c r="E320" s="23"/>
      <c r="F320" s="23"/>
      <c r="G320" s="27" t="s">
        <v>341</v>
      </c>
      <c r="H320" s="53"/>
      <c r="I320" s="53"/>
      <c r="J320" s="53"/>
      <c r="K320" s="53"/>
      <c r="L320" s="53"/>
    </row>
    <row r="321" spans="1:12" x14ac:dyDescent="0.3">
      <c r="A321" s="18" t="s">
        <v>862</v>
      </c>
      <c r="B321" s="22" t="s">
        <v>341</v>
      </c>
      <c r="C321" s="23"/>
      <c r="D321" s="23"/>
      <c r="E321" s="23"/>
      <c r="F321" s="19" t="s">
        <v>863</v>
      </c>
      <c r="G321" s="20"/>
      <c r="H321" s="52">
        <v>163806.35999999999</v>
      </c>
      <c r="I321" s="52">
        <v>0</v>
      </c>
      <c r="J321" s="52">
        <v>0</v>
      </c>
      <c r="K321" s="52">
        <v>163806.35999999999</v>
      </c>
      <c r="L321" s="53">
        <f t="shared" ref="L321" si="18">I321-J321</f>
        <v>0</v>
      </c>
    </row>
    <row r="322" spans="1:12" x14ac:dyDescent="0.3">
      <c r="A322" s="24" t="s">
        <v>864</v>
      </c>
      <c r="B322" s="22" t="s">
        <v>341</v>
      </c>
      <c r="C322" s="23"/>
      <c r="D322" s="23"/>
      <c r="E322" s="23"/>
      <c r="F322" s="23"/>
      <c r="G322" s="25" t="s">
        <v>865</v>
      </c>
      <c r="H322" s="54">
        <v>7635.06</v>
      </c>
      <c r="I322" s="54">
        <v>0</v>
      </c>
      <c r="J322" s="54">
        <v>0</v>
      </c>
      <c r="K322" s="54">
        <v>7635.06</v>
      </c>
      <c r="L322" s="55"/>
    </row>
    <row r="323" spans="1:12" x14ac:dyDescent="0.3">
      <c r="A323" s="24" t="s">
        <v>866</v>
      </c>
      <c r="B323" s="22" t="s">
        <v>341</v>
      </c>
      <c r="C323" s="23"/>
      <c r="D323" s="23"/>
      <c r="E323" s="23"/>
      <c r="F323" s="23"/>
      <c r="G323" s="25" t="s">
        <v>768</v>
      </c>
      <c r="H323" s="54">
        <v>5498.02</v>
      </c>
      <c r="I323" s="54">
        <v>0</v>
      </c>
      <c r="J323" s="54">
        <v>0</v>
      </c>
      <c r="K323" s="54">
        <v>5498.02</v>
      </c>
      <c r="L323" s="55"/>
    </row>
    <row r="324" spans="1:12" x14ac:dyDescent="0.3">
      <c r="A324" s="24" t="s">
        <v>867</v>
      </c>
      <c r="B324" s="22" t="s">
        <v>341</v>
      </c>
      <c r="C324" s="23"/>
      <c r="D324" s="23"/>
      <c r="E324" s="23"/>
      <c r="F324" s="23"/>
      <c r="G324" s="25" t="s">
        <v>868</v>
      </c>
      <c r="H324" s="54">
        <v>123833.7</v>
      </c>
      <c r="I324" s="54">
        <v>0</v>
      </c>
      <c r="J324" s="54">
        <v>0</v>
      </c>
      <c r="K324" s="54">
        <v>123833.7</v>
      </c>
      <c r="L324" s="55"/>
    </row>
    <row r="325" spans="1:12" x14ac:dyDescent="0.3">
      <c r="A325" s="24" t="s">
        <v>869</v>
      </c>
      <c r="B325" s="22" t="s">
        <v>341</v>
      </c>
      <c r="C325" s="23"/>
      <c r="D325" s="23"/>
      <c r="E325" s="23"/>
      <c r="F325" s="23"/>
      <c r="G325" s="25" t="s">
        <v>870</v>
      </c>
      <c r="H325" s="54">
        <v>9645.2999999999993</v>
      </c>
      <c r="I325" s="54">
        <v>0</v>
      </c>
      <c r="J325" s="54">
        <v>0</v>
      </c>
      <c r="K325" s="54">
        <v>9645.2999999999993</v>
      </c>
      <c r="L325" s="55"/>
    </row>
    <row r="326" spans="1:12" x14ac:dyDescent="0.3">
      <c r="A326" s="24" t="s">
        <v>871</v>
      </c>
      <c r="B326" s="22" t="s">
        <v>341</v>
      </c>
      <c r="C326" s="23"/>
      <c r="D326" s="23"/>
      <c r="E326" s="23"/>
      <c r="F326" s="23"/>
      <c r="G326" s="25" t="s">
        <v>872</v>
      </c>
      <c r="H326" s="54">
        <v>2283.4</v>
      </c>
      <c r="I326" s="54">
        <v>0</v>
      </c>
      <c r="J326" s="54">
        <v>0</v>
      </c>
      <c r="K326" s="54">
        <v>2283.4</v>
      </c>
      <c r="L326" s="55"/>
    </row>
    <row r="327" spans="1:12" x14ac:dyDescent="0.3">
      <c r="A327" s="24" t="s">
        <v>873</v>
      </c>
      <c r="B327" s="22" t="s">
        <v>341</v>
      </c>
      <c r="C327" s="23"/>
      <c r="D327" s="23"/>
      <c r="E327" s="23"/>
      <c r="F327" s="23"/>
      <c r="G327" s="25" t="s">
        <v>874</v>
      </c>
      <c r="H327" s="54">
        <v>12600</v>
      </c>
      <c r="I327" s="54">
        <v>0</v>
      </c>
      <c r="J327" s="54">
        <v>0</v>
      </c>
      <c r="K327" s="54">
        <v>12600</v>
      </c>
      <c r="L327" s="55"/>
    </row>
    <row r="328" spans="1:12" x14ac:dyDescent="0.3">
      <c r="A328" s="24" t="s">
        <v>877</v>
      </c>
      <c r="B328" s="22" t="s">
        <v>341</v>
      </c>
      <c r="C328" s="23"/>
      <c r="D328" s="23"/>
      <c r="E328" s="23"/>
      <c r="F328" s="23"/>
      <c r="G328" s="25" t="s">
        <v>878</v>
      </c>
      <c r="H328" s="54">
        <v>2310.88</v>
      </c>
      <c r="I328" s="54">
        <v>0</v>
      </c>
      <c r="J328" s="54">
        <v>0</v>
      </c>
      <c r="K328" s="54">
        <v>2310.88</v>
      </c>
      <c r="L328" s="55"/>
    </row>
    <row r="329" spans="1:12" x14ac:dyDescent="0.3">
      <c r="A329" s="26" t="s">
        <v>341</v>
      </c>
      <c r="B329" s="22" t="s">
        <v>341</v>
      </c>
      <c r="C329" s="23"/>
      <c r="D329" s="23"/>
      <c r="E329" s="23"/>
      <c r="F329" s="23"/>
      <c r="G329" s="27" t="s">
        <v>341</v>
      </c>
      <c r="H329" s="53"/>
      <c r="I329" s="53"/>
      <c r="J329" s="53"/>
      <c r="K329" s="53"/>
      <c r="L329" s="53"/>
    </row>
    <row r="330" spans="1:12" x14ac:dyDescent="0.3">
      <c r="A330" s="18" t="s">
        <v>879</v>
      </c>
      <c r="B330" s="22" t="s">
        <v>341</v>
      </c>
      <c r="C330" s="23"/>
      <c r="D330" s="23"/>
      <c r="E330" s="23"/>
      <c r="F330" s="19" t="s">
        <v>752</v>
      </c>
      <c r="G330" s="20"/>
      <c r="H330" s="52">
        <v>85517.84</v>
      </c>
      <c r="I330" s="52">
        <v>8426.25</v>
      </c>
      <c r="J330" s="52">
        <v>0</v>
      </c>
      <c r="K330" s="52">
        <v>93944.09</v>
      </c>
      <c r="L330" s="53">
        <f t="shared" ref="L330" si="19">I330-J330</f>
        <v>8426.25</v>
      </c>
    </row>
    <row r="331" spans="1:12" x14ac:dyDescent="0.3">
      <c r="A331" s="24" t="s">
        <v>880</v>
      </c>
      <c r="B331" s="22" t="s">
        <v>341</v>
      </c>
      <c r="C331" s="23"/>
      <c r="D331" s="23"/>
      <c r="E331" s="23"/>
      <c r="F331" s="23"/>
      <c r="G331" s="25" t="s">
        <v>754</v>
      </c>
      <c r="H331" s="54">
        <v>12518.5</v>
      </c>
      <c r="I331" s="54">
        <v>0</v>
      </c>
      <c r="J331" s="54">
        <v>0</v>
      </c>
      <c r="K331" s="54">
        <v>12518.5</v>
      </c>
      <c r="L331" s="55"/>
    </row>
    <row r="332" spans="1:12" x14ac:dyDescent="0.3">
      <c r="A332" s="24" t="s">
        <v>881</v>
      </c>
      <c r="B332" s="22" t="s">
        <v>341</v>
      </c>
      <c r="C332" s="23"/>
      <c r="D332" s="23"/>
      <c r="E332" s="23"/>
      <c r="F332" s="23"/>
      <c r="G332" s="25" t="s">
        <v>882</v>
      </c>
      <c r="H332" s="54">
        <v>176.4</v>
      </c>
      <c r="I332" s="54">
        <v>0</v>
      </c>
      <c r="J332" s="54">
        <v>0</v>
      </c>
      <c r="K332" s="54">
        <v>176.4</v>
      </c>
      <c r="L332" s="55"/>
    </row>
    <row r="333" spans="1:12" x14ac:dyDescent="0.3">
      <c r="A333" s="24" t="s">
        <v>883</v>
      </c>
      <c r="B333" s="22" t="s">
        <v>341</v>
      </c>
      <c r="C333" s="23"/>
      <c r="D333" s="23"/>
      <c r="E333" s="23"/>
      <c r="F333" s="23"/>
      <c r="G333" s="25" t="s">
        <v>884</v>
      </c>
      <c r="H333" s="54">
        <v>4356.6899999999996</v>
      </c>
      <c r="I333" s="54">
        <v>0</v>
      </c>
      <c r="J333" s="54">
        <v>0</v>
      </c>
      <c r="K333" s="54">
        <v>4356.6899999999996</v>
      </c>
      <c r="L333" s="55"/>
    </row>
    <row r="334" spans="1:12" x14ac:dyDescent="0.3">
      <c r="A334" s="24" t="s">
        <v>885</v>
      </c>
      <c r="B334" s="22" t="s">
        <v>341</v>
      </c>
      <c r="C334" s="23"/>
      <c r="D334" s="23"/>
      <c r="E334" s="23"/>
      <c r="F334" s="23"/>
      <c r="G334" s="25" t="s">
        <v>886</v>
      </c>
      <c r="H334" s="54">
        <v>64601.25</v>
      </c>
      <c r="I334" s="54">
        <v>8426.25</v>
      </c>
      <c r="J334" s="54">
        <v>0</v>
      </c>
      <c r="K334" s="54">
        <v>73027.5</v>
      </c>
      <c r="L334" s="55"/>
    </row>
    <row r="335" spans="1:12" x14ac:dyDescent="0.3">
      <c r="A335" s="24" t="s">
        <v>888</v>
      </c>
      <c r="B335" s="22" t="s">
        <v>341</v>
      </c>
      <c r="C335" s="23"/>
      <c r="D335" s="23"/>
      <c r="E335" s="23"/>
      <c r="F335" s="23"/>
      <c r="G335" s="25" t="s">
        <v>756</v>
      </c>
      <c r="H335" s="54">
        <v>3865</v>
      </c>
      <c r="I335" s="54">
        <v>0</v>
      </c>
      <c r="J335" s="54">
        <v>0</v>
      </c>
      <c r="K335" s="54">
        <v>3865</v>
      </c>
      <c r="L335" s="55"/>
    </row>
    <row r="336" spans="1:12" x14ac:dyDescent="0.3">
      <c r="A336" s="26" t="s">
        <v>341</v>
      </c>
      <c r="B336" s="22" t="s">
        <v>341</v>
      </c>
      <c r="C336" s="23"/>
      <c r="D336" s="23"/>
      <c r="E336" s="23"/>
      <c r="F336" s="23"/>
      <c r="G336" s="27" t="s">
        <v>341</v>
      </c>
      <c r="H336" s="53"/>
      <c r="I336" s="53"/>
      <c r="J336" s="53"/>
      <c r="K336" s="53"/>
      <c r="L336" s="53"/>
    </row>
    <row r="337" spans="1:12" x14ac:dyDescent="0.3">
      <c r="A337" s="18" t="s">
        <v>889</v>
      </c>
      <c r="B337" s="21" t="s">
        <v>341</v>
      </c>
      <c r="C337" s="19" t="s">
        <v>890</v>
      </c>
      <c r="D337" s="20"/>
      <c r="E337" s="20"/>
      <c r="F337" s="20"/>
      <c r="G337" s="20"/>
      <c r="H337" s="52">
        <v>76243.570000000007</v>
      </c>
      <c r="I337" s="52">
        <v>2437.4899999999998</v>
      </c>
      <c r="J337" s="52">
        <v>1600</v>
      </c>
      <c r="K337" s="52">
        <v>77081.06</v>
      </c>
      <c r="L337" s="53">
        <f>I337-J337</f>
        <v>837.48999999999978</v>
      </c>
    </row>
    <row r="338" spans="1:12" x14ac:dyDescent="0.3">
      <c r="A338" s="18" t="s">
        <v>891</v>
      </c>
      <c r="B338" s="22" t="s">
        <v>341</v>
      </c>
      <c r="C338" s="23"/>
      <c r="D338" s="19" t="s">
        <v>890</v>
      </c>
      <c r="E338" s="20"/>
      <c r="F338" s="20"/>
      <c r="G338" s="20"/>
      <c r="H338" s="52">
        <v>76243.570000000007</v>
      </c>
      <c r="I338" s="52">
        <v>2437.4899999999998</v>
      </c>
      <c r="J338" s="52">
        <v>1600</v>
      </c>
      <c r="K338" s="52">
        <v>77081.06</v>
      </c>
      <c r="L338" s="53"/>
    </row>
    <row r="339" spans="1:12" x14ac:dyDescent="0.3">
      <c r="A339" s="18" t="s">
        <v>892</v>
      </c>
      <c r="B339" s="22" t="s">
        <v>341</v>
      </c>
      <c r="C339" s="23"/>
      <c r="D339" s="23"/>
      <c r="E339" s="19" t="s">
        <v>890</v>
      </c>
      <c r="F339" s="20"/>
      <c r="G339" s="20"/>
      <c r="H339" s="52">
        <v>76243.570000000007</v>
      </c>
      <c r="I339" s="52">
        <v>2437.4899999999998</v>
      </c>
      <c r="J339" s="52">
        <v>1600</v>
      </c>
      <c r="K339" s="52">
        <v>77081.06</v>
      </c>
      <c r="L339" s="53"/>
    </row>
    <row r="340" spans="1:12" x14ac:dyDescent="0.3">
      <c r="A340" s="18" t="s">
        <v>893</v>
      </c>
      <c r="B340" s="22" t="s">
        <v>341</v>
      </c>
      <c r="C340" s="23"/>
      <c r="D340" s="23"/>
      <c r="E340" s="23"/>
      <c r="F340" s="19" t="s">
        <v>894</v>
      </c>
      <c r="G340" s="20"/>
      <c r="H340" s="52">
        <v>5675.82</v>
      </c>
      <c r="I340" s="52">
        <v>837.49</v>
      </c>
      <c r="J340" s="52">
        <v>0</v>
      </c>
      <c r="K340" s="52">
        <v>6513.31</v>
      </c>
      <c r="L340" s="53">
        <f t="shared" ref="L340" si="20">I340-J340</f>
        <v>837.49</v>
      </c>
    </row>
    <row r="341" spans="1:12" x14ac:dyDescent="0.3">
      <c r="A341" s="24" t="s">
        <v>895</v>
      </c>
      <c r="B341" s="22" t="s">
        <v>341</v>
      </c>
      <c r="C341" s="23"/>
      <c r="D341" s="23"/>
      <c r="E341" s="23"/>
      <c r="F341" s="23"/>
      <c r="G341" s="25" t="s">
        <v>896</v>
      </c>
      <c r="H341" s="54">
        <v>5024.9799999999996</v>
      </c>
      <c r="I341" s="54">
        <v>837.49</v>
      </c>
      <c r="J341" s="54">
        <v>0</v>
      </c>
      <c r="K341" s="54">
        <v>5862.47</v>
      </c>
      <c r="L341" s="55"/>
    </row>
    <row r="342" spans="1:12" x14ac:dyDescent="0.3">
      <c r="A342" s="24" t="s">
        <v>897</v>
      </c>
      <c r="B342" s="22" t="s">
        <v>341</v>
      </c>
      <c r="C342" s="23"/>
      <c r="D342" s="23"/>
      <c r="E342" s="23"/>
      <c r="F342" s="23"/>
      <c r="G342" s="25" t="s">
        <v>898</v>
      </c>
      <c r="H342" s="54">
        <v>650.84</v>
      </c>
      <c r="I342" s="54">
        <v>0</v>
      </c>
      <c r="J342" s="54">
        <v>0</v>
      </c>
      <c r="K342" s="54">
        <v>650.84</v>
      </c>
      <c r="L342" s="55"/>
    </row>
    <row r="343" spans="1:12" x14ac:dyDescent="0.3">
      <c r="A343" s="26" t="s">
        <v>341</v>
      </c>
      <c r="B343" s="22" t="s">
        <v>341</v>
      </c>
      <c r="C343" s="23"/>
      <c r="D343" s="23"/>
      <c r="E343" s="23"/>
      <c r="F343" s="23"/>
      <c r="G343" s="27" t="s">
        <v>341</v>
      </c>
      <c r="H343" s="53"/>
      <c r="I343" s="53"/>
      <c r="J343" s="53"/>
      <c r="K343" s="53"/>
      <c r="L343" s="53"/>
    </row>
    <row r="344" spans="1:12" x14ac:dyDescent="0.3">
      <c r="A344" s="18" t="s">
        <v>899</v>
      </c>
      <c r="B344" s="22" t="s">
        <v>341</v>
      </c>
      <c r="C344" s="23"/>
      <c r="D344" s="23"/>
      <c r="E344" s="23"/>
      <c r="F344" s="19" t="s">
        <v>900</v>
      </c>
      <c r="G344" s="20"/>
      <c r="H344" s="52">
        <v>47905.75</v>
      </c>
      <c r="I344" s="52">
        <v>1600</v>
      </c>
      <c r="J344" s="52">
        <v>0</v>
      </c>
      <c r="K344" s="52">
        <v>49505.75</v>
      </c>
      <c r="L344" s="53">
        <f t="shared" ref="L344" si="21">I344-J344</f>
        <v>1600</v>
      </c>
    </row>
    <row r="345" spans="1:12" x14ac:dyDescent="0.3">
      <c r="A345" s="24" t="s">
        <v>901</v>
      </c>
      <c r="B345" s="22" t="s">
        <v>341</v>
      </c>
      <c r="C345" s="23"/>
      <c r="D345" s="23"/>
      <c r="E345" s="23"/>
      <c r="F345" s="23"/>
      <c r="G345" s="25" t="s">
        <v>902</v>
      </c>
      <c r="H345" s="54">
        <v>3756.2</v>
      </c>
      <c r="I345" s="54">
        <v>1600</v>
      </c>
      <c r="J345" s="54">
        <v>0</v>
      </c>
      <c r="K345" s="54">
        <v>5356.2</v>
      </c>
      <c r="L345" s="55"/>
    </row>
    <row r="346" spans="1:12" x14ac:dyDescent="0.3">
      <c r="A346" s="24" t="s">
        <v>905</v>
      </c>
      <c r="B346" s="22" t="s">
        <v>341</v>
      </c>
      <c r="C346" s="23"/>
      <c r="D346" s="23"/>
      <c r="E346" s="23"/>
      <c r="F346" s="23"/>
      <c r="G346" s="25" t="s">
        <v>906</v>
      </c>
      <c r="H346" s="54">
        <v>44149.55</v>
      </c>
      <c r="I346" s="54">
        <v>0</v>
      </c>
      <c r="J346" s="54">
        <v>0</v>
      </c>
      <c r="K346" s="54">
        <v>44149.55</v>
      </c>
      <c r="L346" s="55"/>
    </row>
    <row r="347" spans="1:12" x14ac:dyDescent="0.3">
      <c r="A347" s="26" t="s">
        <v>341</v>
      </c>
      <c r="B347" s="22" t="s">
        <v>341</v>
      </c>
      <c r="C347" s="23"/>
      <c r="D347" s="23"/>
      <c r="E347" s="23"/>
      <c r="F347" s="23"/>
      <c r="G347" s="27" t="s">
        <v>341</v>
      </c>
      <c r="H347" s="53"/>
      <c r="I347" s="53"/>
      <c r="J347" s="53"/>
      <c r="K347" s="53"/>
      <c r="L347" s="53"/>
    </row>
    <row r="348" spans="1:12" x14ac:dyDescent="0.3">
      <c r="A348" s="18" t="s">
        <v>915</v>
      </c>
      <c r="B348" s="22" t="s">
        <v>341</v>
      </c>
      <c r="C348" s="23"/>
      <c r="D348" s="23"/>
      <c r="E348" s="23"/>
      <c r="F348" s="19" t="s">
        <v>916</v>
      </c>
      <c r="G348" s="20"/>
      <c r="H348" s="52">
        <v>11262</v>
      </c>
      <c r="I348" s="52">
        <v>0</v>
      </c>
      <c r="J348" s="52">
        <v>0</v>
      </c>
      <c r="K348" s="52">
        <v>11262</v>
      </c>
      <c r="L348" s="53">
        <f t="shared" ref="L348" si="22">I348-J348</f>
        <v>0</v>
      </c>
    </row>
    <row r="349" spans="1:12" x14ac:dyDescent="0.3">
      <c r="A349" s="24" t="s">
        <v>917</v>
      </c>
      <c r="B349" s="22" t="s">
        <v>341</v>
      </c>
      <c r="C349" s="23"/>
      <c r="D349" s="23"/>
      <c r="E349" s="23"/>
      <c r="F349" s="23"/>
      <c r="G349" s="25" t="s">
        <v>918</v>
      </c>
      <c r="H349" s="54">
        <v>11262</v>
      </c>
      <c r="I349" s="54">
        <v>0</v>
      </c>
      <c r="J349" s="54">
        <v>0</v>
      </c>
      <c r="K349" s="54">
        <v>11262</v>
      </c>
      <c r="L349" s="55"/>
    </row>
    <row r="350" spans="1:12" x14ac:dyDescent="0.3">
      <c r="A350" s="26" t="s">
        <v>341</v>
      </c>
      <c r="B350" s="22" t="s">
        <v>341</v>
      </c>
      <c r="C350" s="23"/>
      <c r="D350" s="23"/>
      <c r="E350" s="23"/>
      <c r="F350" s="23"/>
      <c r="G350" s="27" t="s">
        <v>341</v>
      </c>
      <c r="H350" s="53"/>
      <c r="I350" s="53"/>
      <c r="J350" s="53"/>
      <c r="K350" s="53"/>
      <c r="L350" s="53"/>
    </row>
    <row r="351" spans="1:12" x14ac:dyDescent="0.3">
      <c r="A351" s="18" t="s">
        <v>919</v>
      </c>
      <c r="B351" s="22" t="s">
        <v>341</v>
      </c>
      <c r="C351" s="23"/>
      <c r="D351" s="23"/>
      <c r="E351" s="23"/>
      <c r="F351" s="19" t="s">
        <v>794</v>
      </c>
      <c r="G351" s="20"/>
      <c r="H351" s="52">
        <v>11400</v>
      </c>
      <c r="I351" s="52">
        <v>0</v>
      </c>
      <c r="J351" s="52">
        <v>1600</v>
      </c>
      <c r="K351" s="52">
        <v>9800</v>
      </c>
      <c r="L351" s="53">
        <f t="shared" ref="L351" si="23">I351-J351</f>
        <v>-1600</v>
      </c>
    </row>
    <row r="352" spans="1:12" x14ac:dyDescent="0.3">
      <c r="A352" s="24" t="s">
        <v>920</v>
      </c>
      <c r="B352" s="22" t="s">
        <v>341</v>
      </c>
      <c r="C352" s="23"/>
      <c r="D352" s="23"/>
      <c r="E352" s="23"/>
      <c r="F352" s="23"/>
      <c r="G352" s="25" t="s">
        <v>794</v>
      </c>
      <c r="H352" s="54">
        <v>11400</v>
      </c>
      <c r="I352" s="54">
        <v>0</v>
      </c>
      <c r="J352" s="54">
        <v>1600</v>
      </c>
      <c r="K352" s="54">
        <v>9800</v>
      </c>
      <c r="L352" s="55"/>
    </row>
    <row r="353" spans="1:12" x14ac:dyDescent="0.3">
      <c r="A353" s="18" t="s">
        <v>341</v>
      </c>
      <c r="B353" s="21" t="s">
        <v>341</v>
      </c>
      <c r="C353" s="19" t="s">
        <v>341</v>
      </c>
      <c r="D353" s="20"/>
      <c r="E353" s="20"/>
      <c r="F353" s="20"/>
      <c r="G353" s="20"/>
      <c r="H353" s="56"/>
      <c r="I353" s="56"/>
      <c r="J353" s="56"/>
      <c r="K353" s="56"/>
      <c r="L353" s="53"/>
    </row>
    <row r="354" spans="1:12" x14ac:dyDescent="0.3">
      <c r="A354" s="18" t="s">
        <v>921</v>
      </c>
      <c r="B354" s="21" t="s">
        <v>341</v>
      </c>
      <c r="C354" s="19" t="s">
        <v>922</v>
      </c>
      <c r="D354" s="20"/>
      <c r="E354" s="20"/>
      <c r="F354" s="20"/>
      <c r="G354" s="20"/>
      <c r="H354" s="52">
        <v>293718.56</v>
      </c>
      <c r="I354" s="52">
        <v>52080.72</v>
      </c>
      <c r="J354" s="52">
        <v>0</v>
      </c>
      <c r="K354" s="52">
        <v>345799.28</v>
      </c>
      <c r="L354" s="53">
        <f>I354-J354</f>
        <v>52080.72</v>
      </c>
    </row>
    <row r="355" spans="1:12" x14ac:dyDescent="0.3">
      <c r="A355" s="18" t="s">
        <v>923</v>
      </c>
      <c r="B355" s="22" t="s">
        <v>341</v>
      </c>
      <c r="C355" s="23"/>
      <c r="D355" s="19" t="s">
        <v>922</v>
      </c>
      <c r="E355" s="20"/>
      <c r="F355" s="20"/>
      <c r="G355" s="20"/>
      <c r="H355" s="52">
        <v>293718.56</v>
      </c>
      <c r="I355" s="52">
        <v>52080.72</v>
      </c>
      <c r="J355" s="52">
        <v>0</v>
      </c>
      <c r="K355" s="52">
        <v>345799.28</v>
      </c>
      <c r="L355" s="53"/>
    </row>
    <row r="356" spans="1:12" x14ac:dyDescent="0.3">
      <c r="A356" s="18" t="s">
        <v>924</v>
      </c>
      <c r="B356" s="22" t="s">
        <v>341</v>
      </c>
      <c r="C356" s="23"/>
      <c r="D356" s="23"/>
      <c r="E356" s="19" t="s">
        <v>922</v>
      </c>
      <c r="F356" s="20"/>
      <c r="G356" s="20"/>
      <c r="H356" s="52">
        <v>293718.56</v>
      </c>
      <c r="I356" s="52">
        <v>52080.72</v>
      </c>
      <c r="J356" s="52">
        <v>0</v>
      </c>
      <c r="K356" s="52">
        <v>345799.28</v>
      </c>
      <c r="L356" s="53"/>
    </row>
    <row r="357" spans="1:12" x14ac:dyDescent="0.3">
      <c r="A357" s="18" t="s">
        <v>925</v>
      </c>
      <c r="B357" s="22" t="s">
        <v>341</v>
      </c>
      <c r="C357" s="23"/>
      <c r="D357" s="23"/>
      <c r="E357" s="23"/>
      <c r="F357" s="19" t="s">
        <v>922</v>
      </c>
      <c r="G357" s="20"/>
      <c r="H357" s="52">
        <v>293718.56</v>
      </c>
      <c r="I357" s="52">
        <v>52080.72</v>
      </c>
      <c r="J357" s="52">
        <v>0</v>
      </c>
      <c r="K357" s="52">
        <v>345799.28</v>
      </c>
      <c r="L357" s="53"/>
    </row>
    <row r="358" spans="1:12" x14ac:dyDescent="0.3">
      <c r="A358" s="24" t="s">
        <v>926</v>
      </c>
      <c r="B358" s="22" t="s">
        <v>341</v>
      </c>
      <c r="C358" s="23"/>
      <c r="D358" s="23"/>
      <c r="E358" s="23"/>
      <c r="F358" s="23"/>
      <c r="G358" s="25" t="s">
        <v>927</v>
      </c>
      <c r="H358" s="54">
        <v>288259.14</v>
      </c>
      <c r="I358" s="54">
        <v>51277.97</v>
      </c>
      <c r="J358" s="54">
        <v>0</v>
      </c>
      <c r="K358" s="54">
        <v>339537.11</v>
      </c>
      <c r="L358" s="53">
        <f t="shared" ref="L358:L359" si="24">I358-J358</f>
        <v>51277.97</v>
      </c>
    </row>
    <row r="359" spans="1:12" x14ac:dyDescent="0.3">
      <c r="A359" s="24" t="s">
        <v>928</v>
      </c>
      <c r="B359" s="22" t="s">
        <v>341</v>
      </c>
      <c r="C359" s="23"/>
      <c r="D359" s="23"/>
      <c r="E359" s="23"/>
      <c r="F359" s="23"/>
      <c r="G359" s="25" t="s">
        <v>929</v>
      </c>
      <c r="H359" s="54">
        <v>5459.42</v>
      </c>
      <c r="I359" s="54">
        <v>802.75</v>
      </c>
      <c r="J359" s="54">
        <v>0</v>
      </c>
      <c r="K359" s="54">
        <v>6262.17</v>
      </c>
      <c r="L359" s="53">
        <f t="shared" si="24"/>
        <v>802.75</v>
      </c>
    </row>
    <row r="360" spans="1:12" x14ac:dyDescent="0.3">
      <c r="A360" s="26" t="s">
        <v>341</v>
      </c>
      <c r="B360" s="22" t="s">
        <v>341</v>
      </c>
      <c r="C360" s="23"/>
      <c r="D360" s="23"/>
      <c r="E360" s="23"/>
      <c r="F360" s="23"/>
      <c r="G360" s="27" t="s">
        <v>341</v>
      </c>
      <c r="H360" s="53"/>
      <c r="I360" s="53"/>
      <c r="J360" s="53"/>
      <c r="K360" s="53"/>
      <c r="L360" s="53"/>
    </row>
    <row r="361" spans="1:12" x14ac:dyDescent="0.3">
      <c r="A361" s="18" t="s">
        <v>930</v>
      </c>
      <c r="B361" s="21" t="s">
        <v>341</v>
      </c>
      <c r="C361" s="19" t="s">
        <v>931</v>
      </c>
      <c r="D361" s="20"/>
      <c r="E361" s="20"/>
      <c r="F361" s="20"/>
      <c r="G361" s="20"/>
      <c r="H361" s="52">
        <v>21822.59</v>
      </c>
      <c r="I361" s="52">
        <v>1841.92</v>
      </c>
      <c r="J361" s="52">
        <v>0</v>
      </c>
      <c r="K361" s="52">
        <v>23664.51</v>
      </c>
      <c r="L361" s="53">
        <f>I361-J361</f>
        <v>1841.92</v>
      </c>
    </row>
    <row r="362" spans="1:12" x14ac:dyDescent="0.3">
      <c r="A362" s="18" t="s">
        <v>932</v>
      </c>
      <c r="B362" s="22" t="s">
        <v>341</v>
      </c>
      <c r="C362" s="23"/>
      <c r="D362" s="19" t="s">
        <v>931</v>
      </c>
      <c r="E362" s="20"/>
      <c r="F362" s="20"/>
      <c r="G362" s="20"/>
      <c r="H362" s="52">
        <v>21822.59</v>
      </c>
      <c r="I362" s="52">
        <v>1841.92</v>
      </c>
      <c r="J362" s="52">
        <v>0</v>
      </c>
      <c r="K362" s="52">
        <v>23664.51</v>
      </c>
      <c r="L362" s="53"/>
    </row>
    <row r="363" spans="1:12" x14ac:dyDescent="0.3">
      <c r="A363" s="18" t="s">
        <v>933</v>
      </c>
      <c r="B363" s="22" t="s">
        <v>341</v>
      </c>
      <c r="C363" s="23"/>
      <c r="D363" s="23"/>
      <c r="E363" s="19" t="s">
        <v>931</v>
      </c>
      <c r="F363" s="20"/>
      <c r="G363" s="20"/>
      <c r="H363" s="52">
        <v>21822.59</v>
      </c>
      <c r="I363" s="52">
        <v>1841.92</v>
      </c>
      <c r="J363" s="52">
        <v>0</v>
      </c>
      <c r="K363" s="52">
        <v>23664.51</v>
      </c>
      <c r="L363" s="53"/>
    </row>
    <row r="364" spans="1:12" x14ac:dyDescent="0.3">
      <c r="A364" s="18" t="s">
        <v>934</v>
      </c>
      <c r="B364" s="22" t="s">
        <v>341</v>
      </c>
      <c r="C364" s="23"/>
      <c r="D364" s="23"/>
      <c r="E364" s="23"/>
      <c r="F364" s="19" t="s">
        <v>931</v>
      </c>
      <c r="G364" s="20"/>
      <c r="H364" s="52">
        <v>21822.59</v>
      </c>
      <c r="I364" s="52">
        <v>1841.92</v>
      </c>
      <c r="J364" s="52">
        <v>0</v>
      </c>
      <c r="K364" s="52">
        <v>23664.51</v>
      </c>
      <c r="L364" s="53"/>
    </row>
    <row r="365" spans="1:12" x14ac:dyDescent="0.3">
      <c r="A365" s="24" t="s">
        <v>935</v>
      </c>
      <c r="B365" s="22" t="s">
        <v>341</v>
      </c>
      <c r="C365" s="23"/>
      <c r="D365" s="23"/>
      <c r="E365" s="23"/>
      <c r="F365" s="23"/>
      <c r="G365" s="25" t="s">
        <v>567</v>
      </c>
      <c r="H365" s="54">
        <v>9484.18</v>
      </c>
      <c r="I365" s="54">
        <v>1608.48</v>
      </c>
      <c r="J365" s="54">
        <v>0</v>
      </c>
      <c r="K365" s="54">
        <v>11092.66</v>
      </c>
      <c r="L365" s="55"/>
    </row>
    <row r="366" spans="1:12" x14ac:dyDescent="0.3">
      <c r="A366" s="24" t="s">
        <v>936</v>
      </c>
      <c r="B366" s="22" t="s">
        <v>341</v>
      </c>
      <c r="C366" s="23"/>
      <c r="D366" s="23"/>
      <c r="E366" s="23"/>
      <c r="F366" s="23"/>
      <c r="G366" s="25" t="s">
        <v>565</v>
      </c>
      <c r="H366" s="54">
        <v>12338.41</v>
      </c>
      <c r="I366" s="54">
        <v>233.44</v>
      </c>
      <c r="J366" s="54">
        <v>0</v>
      </c>
      <c r="K366" s="54">
        <v>12571.85</v>
      </c>
      <c r="L366" s="55"/>
    </row>
    <row r="367" spans="1:12" x14ac:dyDescent="0.3">
      <c r="A367" s="26" t="s">
        <v>341</v>
      </c>
      <c r="B367" s="22" t="s">
        <v>341</v>
      </c>
      <c r="C367" s="23"/>
      <c r="D367" s="23"/>
      <c r="E367" s="23"/>
      <c r="F367" s="23"/>
      <c r="G367" s="27" t="s">
        <v>341</v>
      </c>
      <c r="H367" s="53"/>
      <c r="I367" s="53"/>
      <c r="J367" s="53"/>
      <c r="K367" s="53"/>
      <c r="L367" s="53"/>
    </row>
    <row r="368" spans="1:12" x14ac:dyDescent="0.3">
      <c r="A368" s="18" t="s">
        <v>937</v>
      </c>
      <c r="B368" s="21" t="s">
        <v>341</v>
      </c>
      <c r="C368" s="19" t="s">
        <v>938</v>
      </c>
      <c r="D368" s="20"/>
      <c r="E368" s="20"/>
      <c r="F368" s="20"/>
      <c r="G368" s="20"/>
      <c r="H368" s="52">
        <v>2267.09</v>
      </c>
      <c r="I368" s="52">
        <v>0</v>
      </c>
      <c r="J368" s="52">
        <v>0</v>
      </c>
      <c r="K368" s="52">
        <v>2267.09</v>
      </c>
      <c r="L368" s="53">
        <f>I368-J368</f>
        <v>0</v>
      </c>
    </row>
    <row r="369" spans="1:12" x14ac:dyDescent="0.3">
      <c r="A369" s="18" t="s">
        <v>939</v>
      </c>
      <c r="B369" s="22" t="s">
        <v>341</v>
      </c>
      <c r="C369" s="23"/>
      <c r="D369" s="19" t="s">
        <v>938</v>
      </c>
      <c r="E369" s="20"/>
      <c r="F369" s="20"/>
      <c r="G369" s="20"/>
      <c r="H369" s="52">
        <v>2267.09</v>
      </c>
      <c r="I369" s="52">
        <v>0</v>
      </c>
      <c r="J369" s="52">
        <v>0</v>
      </c>
      <c r="K369" s="52">
        <v>2267.09</v>
      </c>
      <c r="L369" s="53"/>
    </row>
    <row r="370" spans="1:12" x14ac:dyDescent="0.3">
      <c r="A370" s="18" t="s">
        <v>940</v>
      </c>
      <c r="B370" s="22" t="s">
        <v>341</v>
      </c>
      <c r="C370" s="23"/>
      <c r="D370" s="23"/>
      <c r="E370" s="19" t="s">
        <v>938</v>
      </c>
      <c r="F370" s="20"/>
      <c r="G370" s="20"/>
      <c r="H370" s="52">
        <v>2267.09</v>
      </c>
      <c r="I370" s="52">
        <v>0</v>
      </c>
      <c r="J370" s="52">
        <v>0</v>
      </c>
      <c r="K370" s="52">
        <v>2267.09</v>
      </c>
      <c r="L370" s="53"/>
    </row>
    <row r="371" spans="1:12" x14ac:dyDescent="0.3">
      <c r="A371" s="18" t="s">
        <v>941</v>
      </c>
      <c r="B371" s="22" t="s">
        <v>341</v>
      </c>
      <c r="C371" s="23"/>
      <c r="D371" s="23"/>
      <c r="E371" s="23"/>
      <c r="F371" s="19" t="s">
        <v>938</v>
      </c>
      <c r="G371" s="20"/>
      <c r="H371" s="52">
        <v>2267.09</v>
      </c>
      <c r="I371" s="52">
        <v>0</v>
      </c>
      <c r="J371" s="52">
        <v>0</v>
      </c>
      <c r="K371" s="52">
        <v>2267.09</v>
      </c>
      <c r="L371" s="53"/>
    </row>
    <row r="372" spans="1:12" x14ac:dyDescent="0.3">
      <c r="A372" s="24" t="s">
        <v>942</v>
      </c>
      <c r="B372" s="22" t="s">
        <v>341</v>
      </c>
      <c r="C372" s="23"/>
      <c r="D372" s="23"/>
      <c r="E372" s="23"/>
      <c r="F372" s="23"/>
      <c r="G372" s="25" t="s">
        <v>938</v>
      </c>
      <c r="H372" s="54">
        <v>2267.09</v>
      </c>
      <c r="I372" s="54">
        <v>0</v>
      </c>
      <c r="J372" s="54">
        <v>0</v>
      </c>
      <c r="K372" s="54">
        <v>2267.09</v>
      </c>
      <c r="L372" s="55"/>
    </row>
    <row r="373" spans="1:12" x14ac:dyDescent="0.3">
      <c r="A373" s="26" t="s">
        <v>341</v>
      </c>
      <c r="B373" s="22" t="s">
        <v>341</v>
      </c>
      <c r="C373" s="23"/>
      <c r="D373" s="23"/>
      <c r="E373" s="23"/>
      <c r="F373" s="23"/>
      <c r="G373" s="27" t="s">
        <v>341</v>
      </c>
      <c r="H373" s="53"/>
      <c r="I373" s="53"/>
      <c r="J373" s="53"/>
      <c r="K373" s="53"/>
      <c r="L373" s="53"/>
    </row>
    <row r="374" spans="1:12" x14ac:dyDescent="0.3">
      <c r="A374" s="18" t="s">
        <v>943</v>
      </c>
      <c r="B374" s="21" t="s">
        <v>341</v>
      </c>
      <c r="C374" s="19" t="s">
        <v>944</v>
      </c>
      <c r="D374" s="20"/>
      <c r="E374" s="20"/>
      <c r="F374" s="20"/>
      <c r="G374" s="20"/>
      <c r="H374" s="52">
        <v>63707.93</v>
      </c>
      <c r="I374" s="52">
        <v>2313.8200000000002</v>
      </c>
      <c r="J374" s="52">
        <v>0</v>
      </c>
      <c r="K374" s="52">
        <v>66021.75</v>
      </c>
      <c r="L374" s="53">
        <f>I374-J374</f>
        <v>2313.8200000000002</v>
      </c>
    </row>
    <row r="375" spans="1:12" x14ac:dyDescent="0.3">
      <c r="A375" s="18" t="s">
        <v>945</v>
      </c>
      <c r="B375" s="22" t="s">
        <v>341</v>
      </c>
      <c r="C375" s="23"/>
      <c r="D375" s="19" t="s">
        <v>944</v>
      </c>
      <c r="E375" s="20"/>
      <c r="F375" s="20"/>
      <c r="G375" s="20"/>
      <c r="H375" s="52">
        <v>63707.93</v>
      </c>
      <c r="I375" s="52">
        <v>2313.8200000000002</v>
      </c>
      <c r="J375" s="52">
        <v>0</v>
      </c>
      <c r="K375" s="52">
        <v>66021.75</v>
      </c>
      <c r="L375" s="53"/>
    </row>
    <row r="376" spans="1:12" x14ac:dyDescent="0.3">
      <c r="A376" s="18" t="s">
        <v>946</v>
      </c>
      <c r="B376" s="22" t="s">
        <v>341</v>
      </c>
      <c r="C376" s="23"/>
      <c r="D376" s="23"/>
      <c r="E376" s="19" t="s">
        <v>944</v>
      </c>
      <c r="F376" s="20"/>
      <c r="G376" s="20"/>
      <c r="H376" s="52">
        <v>63707.93</v>
      </c>
      <c r="I376" s="52">
        <v>2313.8200000000002</v>
      </c>
      <c r="J376" s="52">
        <v>0</v>
      </c>
      <c r="K376" s="52">
        <v>66021.75</v>
      </c>
      <c r="L376" s="53"/>
    </row>
    <row r="377" spans="1:12" x14ac:dyDescent="0.3">
      <c r="A377" s="18" t="s">
        <v>947</v>
      </c>
      <c r="B377" s="22" t="s">
        <v>341</v>
      </c>
      <c r="C377" s="23"/>
      <c r="D377" s="23"/>
      <c r="E377" s="23"/>
      <c r="F377" s="19" t="s">
        <v>944</v>
      </c>
      <c r="G377" s="20"/>
      <c r="H377" s="52">
        <v>63707.93</v>
      </c>
      <c r="I377" s="52">
        <v>2313.8200000000002</v>
      </c>
      <c r="J377" s="52">
        <v>0</v>
      </c>
      <c r="K377" s="52">
        <v>66021.75</v>
      </c>
      <c r="L377" s="53"/>
    </row>
    <row r="378" spans="1:12" x14ac:dyDescent="0.3">
      <c r="A378" s="24" t="s">
        <v>948</v>
      </c>
      <c r="B378" s="22" t="s">
        <v>341</v>
      </c>
      <c r="C378" s="23"/>
      <c r="D378" s="23"/>
      <c r="E378" s="23"/>
      <c r="F378" s="23"/>
      <c r="G378" s="25" t="s">
        <v>949</v>
      </c>
      <c r="H378" s="54">
        <v>3707.93</v>
      </c>
      <c r="I378" s="54">
        <v>378.82</v>
      </c>
      <c r="J378" s="54">
        <v>0</v>
      </c>
      <c r="K378" s="54">
        <v>4086.75</v>
      </c>
      <c r="L378" s="55"/>
    </row>
    <row r="379" spans="1:12" x14ac:dyDescent="0.3">
      <c r="A379" s="24" t="s">
        <v>950</v>
      </c>
      <c r="B379" s="22" t="s">
        <v>341</v>
      </c>
      <c r="C379" s="23"/>
      <c r="D379" s="23"/>
      <c r="E379" s="23"/>
      <c r="F379" s="23"/>
      <c r="G379" s="25" t="s">
        <v>951</v>
      </c>
      <c r="H379" s="54">
        <v>60000</v>
      </c>
      <c r="I379" s="54">
        <v>0</v>
      </c>
      <c r="J379" s="54">
        <v>0</v>
      </c>
      <c r="K379" s="54">
        <v>60000</v>
      </c>
      <c r="L379" s="55"/>
    </row>
    <row r="380" spans="1:12" x14ac:dyDescent="0.3">
      <c r="A380" s="24" t="s">
        <v>952</v>
      </c>
      <c r="B380" s="22" t="s">
        <v>341</v>
      </c>
      <c r="C380" s="23"/>
      <c r="D380" s="23"/>
      <c r="E380" s="23"/>
      <c r="F380" s="23"/>
      <c r="G380" s="25" t="s">
        <v>953</v>
      </c>
      <c r="H380" s="54">
        <v>0</v>
      </c>
      <c r="I380" s="54">
        <v>1935</v>
      </c>
      <c r="J380" s="54">
        <v>0</v>
      </c>
      <c r="K380" s="54">
        <v>1935</v>
      </c>
      <c r="L380" s="55"/>
    </row>
    <row r="381" spans="1:12" x14ac:dyDescent="0.3">
      <c r="A381" s="18" t="s">
        <v>341</v>
      </c>
      <c r="B381" s="22" t="s">
        <v>341</v>
      </c>
      <c r="C381" s="23"/>
      <c r="D381" s="23"/>
      <c r="E381" s="19" t="s">
        <v>341</v>
      </c>
      <c r="F381" s="20"/>
      <c r="G381" s="20"/>
      <c r="H381" s="56"/>
      <c r="I381" s="56"/>
      <c r="J381" s="56"/>
      <c r="K381" s="56"/>
      <c r="L381" s="53"/>
    </row>
    <row r="382" spans="1:12" x14ac:dyDescent="0.3">
      <c r="A382" s="18" t="s">
        <v>74</v>
      </c>
      <c r="B382" s="19" t="s">
        <v>954</v>
      </c>
      <c r="C382" s="20"/>
      <c r="D382" s="20"/>
      <c r="E382" s="20"/>
      <c r="F382" s="20"/>
      <c r="G382" s="20"/>
      <c r="H382" s="52">
        <v>13455897.289999999</v>
      </c>
      <c r="I382" s="52">
        <v>0</v>
      </c>
      <c r="J382" s="52">
        <v>1918543.72</v>
      </c>
      <c r="K382" s="52">
        <v>15374441.01</v>
      </c>
      <c r="L382" s="53"/>
    </row>
    <row r="383" spans="1:12" x14ac:dyDescent="0.3">
      <c r="A383" s="18" t="s">
        <v>955</v>
      </c>
      <c r="B383" s="21" t="s">
        <v>341</v>
      </c>
      <c r="C383" s="19" t="s">
        <v>954</v>
      </c>
      <c r="D383" s="20"/>
      <c r="E383" s="20"/>
      <c r="F383" s="20"/>
      <c r="G383" s="20"/>
      <c r="H383" s="52">
        <v>13455897.289999999</v>
      </c>
      <c r="I383" s="52">
        <v>0</v>
      </c>
      <c r="J383" s="52">
        <v>1918543.72</v>
      </c>
      <c r="K383" s="52">
        <v>15374441.01</v>
      </c>
      <c r="L383" s="53"/>
    </row>
    <row r="384" spans="1:12" x14ac:dyDescent="0.3">
      <c r="A384" s="18" t="s">
        <v>956</v>
      </c>
      <c r="B384" s="22" t="s">
        <v>341</v>
      </c>
      <c r="C384" s="23"/>
      <c r="D384" s="19" t="s">
        <v>954</v>
      </c>
      <c r="E384" s="20"/>
      <c r="F384" s="20"/>
      <c r="G384" s="20"/>
      <c r="H384" s="52">
        <v>13455897.289999999</v>
      </c>
      <c r="I384" s="52">
        <v>0</v>
      </c>
      <c r="J384" s="52">
        <v>1918543.72</v>
      </c>
      <c r="K384" s="52">
        <v>15374441.01</v>
      </c>
      <c r="L384" s="53"/>
    </row>
    <row r="385" spans="1:12" x14ac:dyDescent="0.3">
      <c r="A385" s="18" t="s">
        <v>957</v>
      </c>
      <c r="B385" s="22" t="s">
        <v>341</v>
      </c>
      <c r="C385" s="23"/>
      <c r="D385" s="23"/>
      <c r="E385" s="19" t="s">
        <v>958</v>
      </c>
      <c r="F385" s="20"/>
      <c r="G385" s="20"/>
      <c r="H385" s="52">
        <v>13152546.810000001</v>
      </c>
      <c r="I385" s="52">
        <v>0</v>
      </c>
      <c r="J385" s="52">
        <v>1893643.36</v>
      </c>
      <c r="K385" s="52">
        <v>15046190.17</v>
      </c>
      <c r="L385" s="53"/>
    </row>
    <row r="386" spans="1:12" x14ac:dyDescent="0.3">
      <c r="A386" s="18" t="s">
        <v>959</v>
      </c>
      <c r="B386" s="22" t="s">
        <v>341</v>
      </c>
      <c r="C386" s="23"/>
      <c r="D386" s="23"/>
      <c r="E386" s="23"/>
      <c r="F386" s="19" t="s">
        <v>958</v>
      </c>
      <c r="G386" s="20"/>
      <c r="H386" s="52">
        <v>13152546.810000001</v>
      </c>
      <c r="I386" s="52">
        <v>0</v>
      </c>
      <c r="J386" s="52">
        <v>1893643.36</v>
      </c>
      <c r="K386" s="52">
        <v>15046190.17</v>
      </c>
      <c r="L386" s="53"/>
    </row>
    <row r="387" spans="1:12" x14ac:dyDescent="0.3">
      <c r="A387" s="24" t="s">
        <v>960</v>
      </c>
      <c r="B387" s="22" t="s">
        <v>341</v>
      </c>
      <c r="C387" s="23"/>
      <c r="D387" s="23"/>
      <c r="E387" s="23"/>
      <c r="F387" s="23"/>
      <c r="G387" s="25" t="s">
        <v>546</v>
      </c>
      <c r="H387" s="54">
        <v>13152546.810000001</v>
      </c>
      <c r="I387" s="54">
        <v>0</v>
      </c>
      <c r="J387" s="54">
        <v>1893643.36</v>
      </c>
      <c r="K387" s="54">
        <v>15046190.17</v>
      </c>
      <c r="L387" s="55"/>
    </row>
    <row r="388" spans="1:12" x14ac:dyDescent="0.3">
      <c r="A388" s="26" t="s">
        <v>341</v>
      </c>
      <c r="B388" s="22" t="s">
        <v>341</v>
      </c>
      <c r="C388" s="23"/>
      <c r="D388" s="23"/>
      <c r="E388" s="23"/>
      <c r="F388" s="23"/>
      <c r="G388" s="27" t="s">
        <v>341</v>
      </c>
      <c r="H388" s="53"/>
      <c r="I388" s="53"/>
      <c r="J388" s="53"/>
      <c r="K388" s="53"/>
      <c r="L388" s="53"/>
    </row>
    <row r="389" spans="1:12" x14ac:dyDescent="0.3">
      <c r="A389" s="18" t="s">
        <v>961</v>
      </c>
      <c r="B389" s="22" t="s">
        <v>341</v>
      </c>
      <c r="C389" s="23"/>
      <c r="D389" s="23"/>
      <c r="E389" s="19" t="s">
        <v>962</v>
      </c>
      <c r="F389" s="20"/>
      <c r="G389" s="20"/>
      <c r="H389" s="52">
        <v>61853.98</v>
      </c>
      <c r="I389" s="52">
        <v>0</v>
      </c>
      <c r="J389" s="52">
        <v>1333.28</v>
      </c>
      <c r="K389" s="52">
        <v>63187.26</v>
      </c>
      <c r="L389" s="53"/>
    </row>
    <row r="390" spans="1:12" x14ac:dyDescent="0.3">
      <c r="A390" s="18" t="s">
        <v>963</v>
      </c>
      <c r="B390" s="22" t="s">
        <v>341</v>
      </c>
      <c r="C390" s="23"/>
      <c r="D390" s="23"/>
      <c r="E390" s="23"/>
      <c r="F390" s="19" t="s">
        <v>964</v>
      </c>
      <c r="G390" s="20"/>
      <c r="H390" s="52">
        <v>61853.98</v>
      </c>
      <c r="I390" s="52">
        <v>0</v>
      </c>
      <c r="J390" s="52">
        <v>1333.28</v>
      </c>
      <c r="K390" s="52">
        <v>63187.26</v>
      </c>
      <c r="L390" s="53"/>
    </row>
    <row r="391" spans="1:12" x14ac:dyDescent="0.3">
      <c r="A391" s="24" t="s">
        <v>965</v>
      </c>
      <c r="B391" s="22" t="s">
        <v>341</v>
      </c>
      <c r="C391" s="23"/>
      <c r="D391" s="23"/>
      <c r="E391" s="23"/>
      <c r="F391" s="23"/>
      <c r="G391" s="25" t="s">
        <v>966</v>
      </c>
      <c r="H391" s="54">
        <v>61853.98</v>
      </c>
      <c r="I391" s="54">
        <v>0</v>
      </c>
      <c r="J391" s="54">
        <v>1333.28</v>
      </c>
      <c r="K391" s="54">
        <v>63187.26</v>
      </c>
      <c r="L391" s="55"/>
    </row>
    <row r="392" spans="1:12" x14ac:dyDescent="0.3">
      <c r="A392" s="26" t="s">
        <v>341</v>
      </c>
      <c r="B392" s="22" t="s">
        <v>341</v>
      </c>
      <c r="C392" s="23"/>
      <c r="D392" s="23"/>
      <c r="E392" s="23"/>
      <c r="F392" s="23"/>
      <c r="G392" s="27" t="s">
        <v>341</v>
      </c>
      <c r="H392" s="53"/>
      <c r="I392" s="53"/>
      <c r="J392" s="53"/>
      <c r="K392" s="53"/>
      <c r="L392" s="53"/>
    </row>
    <row r="393" spans="1:12" x14ac:dyDescent="0.3">
      <c r="A393" s="18" t="s">
        <v>967</v>
      </c>
      <c r="B393" s="22" t="s">
        <v>341</v>
      </c>
      <c r="C393" s="23"/>
      <c r="D393" s="23"/>
      <c r="E393" s="19" t="s">
        <v>968</v>
      </c>
      <c r="F393" s="20"/>
      <c r="G393" s="20"/>
      <c r="H393" s="52">
        <v>191647.4</v>
      </c>
      <c r="I393" s="52">
        <v>0</v>
      </c>
      <c r="J393" s="52">
        <v>23136.61</v>
      </c>
      <c r="K393" s="52">
        <v>214784.01</v>
      </c>
      <c r="L393" s="53"/>
    </row>
    <row r="394" spans="1:12" x14ac:dyDescent="0.3">
      <c r="A394" s="18" t="s">
        <v>969</v>
      </c>
      <c r="B394" s="22" t="s">
        <v>341</v>
      </c>
      <c r="C394" s="23"/>
      <c r="D394" s="23"/>
      <c r="E394" s="23"/>
      <c r="F394" s="19" t="s">
        <v>968</v>
      </c>
      <c r="G394" s="20"/>
      <c r="H394" s="52">
        <v>191647.4</v>
      </c>
      <c r="I394" s="52">
        <v>0</v>
      </c>
      <c r="J394" s="52">
        <v>23136.61</v>
      </c>
      <c r="K394" s="52">
        <v>214784.01</v>
      </c>
      <c r="L394" s="53"/>
    </row>
    <row r="395" spans="1:12" x14ac:dyDescent="0.3">
      <c r="A395" s="24" t="s">
        <v>970</v>
      </c>
      <c r="B395" s="22" t="s">
        <v>341</v>
      </c>
      <c r="C395" s="23"/>
      <c r="D395" s="23"/>
      <c r="E395" s="23"/>
      <c r="F395" s="23"/>
      <c r="G395" s="25" t="s">
        <v>971</v>
      </c>
      <c r="H395" s="54">
        <v>191531.87</v>
      </c>
      <c r="I395" s="54">
        <v>0</v>
      </c>
      <c r="J395" s="54">
        <v>22057.759999999998</v>
      </c>
      <c r="K395" s="54">
        <v>213589.63</v>
      </c>
      <c r="L395" s="55"/>
    </row>
    <row r="396" spans="1:12" x14ac:dyDescent="0.3">
      <c r="A396" s="24" t="s">
        <v>972</v>
      </c>
      <c r="B396" s="22" t="s">
        <v>341</v>
      </c>
      <c r="C396" s="23"/>
      <c r="D396" s="23"/>
      <c r="E396" s="23"/>
      <c r="F396" s="23"/>
      <c r="G396" s="25" t="s">
        <v>973</v>
      </c>
      <c r="H396" s="54">
        <v>115.53</v>
      </c>
      <c r="I396" s="54">
        <v>0</v>
      </c>
      <c r="J396" s="54">
        <v>1078.8499999999999</v>
      </c>
      <c r="K396" s="54">
        <v>1194.3800000000001</v>
      </c>
      <c r="L396" s="55"/>
    </row>
    <row r="397" spans="1:12" x14ac:dyDescent="0.3">
      <c r="A397" s="26" t="s">
        <v>341</v>
      </c>
      <c r="B397" s="22" t="s">
        <v>341</v>
      </c>
      <c r="C397" s="23"/>
      <c r="D397" s="23"/>
      <c r="E397" s="23"/>
      <c r="F397" s="23"/>
      <c r="G397" s="27" t="s">
        <v>341</v>
      </c>
      <c r="H397" s="53"/>
      <c r="I397" s="53"/>
      <c r="J397" s="53"/>
      <c r="K397" s="53"/>
      <c r="L397" s="53"/>
    </row>
    <row r="398" spans="1:12" x14ac:dyDescent="0.3">
      <c r="A398" s="18" t="s">
        <v>974</v>
      </c>
      <c r="B398" s="22" t="s">
        <v>341</v>
      </c>
      <c r="C398" s="23"/>
      <c r="D398" s="23"/>
      <c r="E398" s="19" t="s">
        <v>975</v>
      </c>
      <c r="F398" s="20"/>
      <c r="G398" s="20"/>
      <c r="H398" s="52">
        <v>444.37</v>
      </c>
      <c r="I398" s="52">
        <v>0</v>
      </c>
      <c r="J398" s="52">
        <v>0</v>
      </c>
      <c r="K398" s="52">
        <v>444.37</v>
      </c>
      <c r="L398" s="53"/>
    </row>
    <row r="399" spans="1:12" x14ac:dyDescent="0.3">
      <c r="A399" s="18" t="s">
        <v>976</v>
      </c>
      <c r="B399" s="22" t="s">
        <v>341</v>
      </c>
      <c r="C399" s="23"/>
      <c r="D399" s="23"/>
      <c r="E399" s="23"/>
      <c r="F399" s="19" t="s">
        <v>977</v>
      </c>
      <c r="G399" s="20"/>
      <c r="H399" s="52">
        <v>444.37</v>
      </c>
      <c r="I399" s="52">
        <v>0</v>
      </c>
      <c r="J399" s="52">
        <v>0</v>
      </c>
      <c r="K399" s="52">
        <v>444.37</v>
      </c>
      <c r="L399" s="53"/>
    </row>
    <row r="400" spans="1:12" x14ac:dyDescent="0.3">
      <c r="A400" s="24" t="s">
        <v>978</v>
      </c>
      <c r="B400" s="22" t="s">
        <v>341</v>
      </c>
      <c r="C400" s="23"/>
      <c r="D400" s="23"/>
      <c r="E400" s="23"/>
      <c r="F400" s="23"/>
      <c r="G400" s="25" t="s">
        <v>979</v>
      </c>
      <c r="H400" s="54">
        <v>444.37</v>
      </c>
      <c r="I400" s="54">
        <v>0</v>
      </c>
      <c r="J400" s="54">
        <v>0</v>
      </c>
      <c r="K400" s="54">
        <v>444.37</v>
      </c>
      <c r="L400" s="55"/>
    </row>
    <row r="401" spans="1:12" x14ac:dyDescent="0.3">
      <c r="A401" s="26" t="s">
        <v>341</v>
      </c>
      <c r="B401" s="22" t="s">
        <v>341</v>
      </c>
      <c r="C401" s="23"/>
      <c r="D401" s="23"/>
      <c r="E401" s="23"/>
      <c r="F401" s="23"/>
      <c r="G401" s="27" t="s">
        <v>341</v>
      </c>
      <c r="H401" s="53"/>
      <c r="I401" s="53"/>
      <c r="J401" s="53"/>
      <c r="K401" s="53"/>
      <c r="L401" s="53"/>
    </row>
    <row r="402" spans="1:12" x14ac:dyDescent="0.3">
      <c r="A402" s="18" t="s">
        <v>980</v>
      </c>
      <c r="B402" s="22" t="s">
        <v>341</v>
      </c>
      <c r="C402" s="23"/>
      <c r="D402" s="23"/>
      <c r="E402" s="19" t="s">
        <v>981</v>
      </c>
      <c r="F402" s="20"/>
      <c r="G402" s="20"/>
      <c r="H402" s="52">
        <v>45696.800000000003</v>
      </c>
      <c r="I402" s="52">
        <v>0</v>
      </c>
      <c r="J402" s="52">
        <v>51.65</v>
      </c>
      <c r="K402" s="52">
        <v>45748.45</v>
      </c>
      <c r="L402" s="53"/>
    </row>
    <row r="403" spans="1:12" x14ac:dyDescent="0.3">
      <c r="A403" s="18" t="s">
        <v>982</v>
      </c>
      <c r="B403" s="22" t="s">
        <v>341</v>
      </c>
      <c r="C403" s="23"/>
      <c r="D403" s="23"/>
      <c r="E403" s="23"/>
      <c r="F403" s="19" t="s">
        <v>983</v>
      </c>
      <c r="G403" s="20"/>
      <c r="H403" s="52">
        <v>45696.800000000003</v>
      </c>
      <c r="I403" s="52">
        <v>0</v>
      </c>
      <c r="J403" s="52">
        <v>51.65</v>
      </c>
      <c r="K403" s="52">
        <v>45748.45</v>
      </c>
      <c r="L403" s="53"/>
    </row>
    <row r="404" spans="1:12" x14ac:dyDescent="0.3">
      <c r="A404" s="24" t="s">
        <v>984</v>
      </c>
      <c r="B404" s="22" t="s">
        <v>341</v>
      </c>
      <c r="C404" s="23"/>
      <c r="D404" s="23"/>
      <c r="E404" s="23"/>
      <c r="F404" s="23"/>
      <c r="G404" s="25" t="s">
        <v>985</v>
      </c>
      <c r="H404" s="54">
        <v>45207.39</v>
      </c>
      <c r="I404" s="54">
        <v>0</v>
      </c>
      <c r="J404" s="54">
        <v>0</v>
      </c>
      <c r="K404" s="54">
        <v>45207.39</v>
      </c>
      <c r="L404" s="55"/>
    </row>
    <row r="405" spans="1:12" x14ac:dyDescent="0.3">
      <c r="A405" s="24" t="s">
        <v>986</v>
      </c>
      <c r="B405" s="22" t="s">
        <v>341</v>
      </c>
      <c r="C405" s="23"/>
      <c r="D405" s="23"/>
      <c r="E405" s="23"/>
      <c r="F405" s="23"/>
      <c r="G405" s="25" t="s">
        <v>987</v>
      </c>
      <c r="H405" s="54">
        <v>489.41</v>
      </c>
      <c r="I405" s="54">
        <v>0</v>
      </c>
      <c r="J405" s="54">
        <v>51.65</v>
      </c>
      <c r="K405" s="54">
        <v>541.05999999999995</v>
      </c>
      <c r="L405" s="55"/>
    </row>
    <row r="406" spans="1:12" x14ac:dyDescent="0.3">
      <c r="A406" s="22" t="s">
        <v>341</v>
      </c>
      <c r="B406" s="23"/>
      <c r="C406" s="23"/>
      <c r="D406" s="23"/>
      <c r="E406" s="23"/>
      <c r="F406" s="23"/>
      <c r="G406" s="23"/>
      <c r="H406" s="53"/>
      <c r="I406" s="53"/>
      <c r="J406" s="53"/>
      <c r="K406" s="53"/>
      <c r="L406" s="53"/>
    </row>
    <row r="407" spans="1:12" x14ac:dyDescent="0.3">
      <c r="A407" s="18" t="s">
        <v>988</v>
      </c>
      <c r="B407" s="22" t="s">
        <v>341</v>
      </c>
      <c r="C407" s="23"/>
      <c r="D407" s="23"/>
      <c r="E407" s="19" t="s">
        <v>944</v>
      </c>
      <c r="F407" s="20"/>
      <c r="G407" s="20"/>
      <c r="H407" s="52">
        <v>3707.93</v>
      </c>
      <c r="I407" s="52">
        <v>0</v>
      </c>
      <c r="J407" s="52">
        <v>378.82</v>
      </c>
      <c r="K407" s="52">
        <v>4086.75</v>
      </c>
      <c r="L407" s="53"/>
    </row>
    <row r="408" spans="1:12" x14ac:dyDescent="0.3">
      <c r="A408" s="18" t="s">
        <v>989</v>
      </c>
      <c r="B408" s="22" t="s">
        <v>341</v>
      </c>
      <c r="C408" s="23"/>
      <c r="D408" s="23"/>
      <c r="E408" s="23"/>
      <c r="F408" s="19" t="s">
        <v>944</v>
      </c>
      <c r="G408" s="20"/>
      <c r="H408" s="52">
        <v>3707.93</v>
      </c>
      <c r="I408" s="52">
        <v>0</v>
      </c>
      <c r="J408" s="52">
        <v>378.82</v>
      </c>
      <c r="K408" s="52">
        <v>4086.75</v>
      </c>
      <c r="L408" s="53"/>
    </row>
    <row r="409" spans="1:12" x14ac:dyDescent="0.3">
      <c r="A409" s="24" t="s">
        <v>990</v>
      </c>
      <c r="B409" s="22" t="s">
        <v>341</v>
      </c>
      <c r="C409" s="23"/>
      <c r="D409" s="23"/>
      <c r="E409" s="23"/>
      <c r="F409" s="23"/>
      <c r="G409" s="25" t="s">
        <v>949</v>
      </c>
      <c r="H409" s="54">
        <v>3707.93</v>
      </c>
      <c r="I409" s="54">
        <v>0</v>
      </c>
      <c r="J409" s="54">
        <v>378.82</v>
      </c>
      <c r="K409" s="54">
        <v>4086.75</v>
      </c>
      <c r="L409" s="55"/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413"/>
  <sheetViews>
    <sheetView topLeftCell="A338" workbookViewId="0">
      <selection activeCell="K12" sqref="K12"/>
    </sheetView>
  </sheetViews>
  <sheetFormatPr defaultColWidth="16.109375" defaultRowHeight="14.4" x14ac:dyDescent="0.3"/>
  <cols>
    <col min="1" max="1" width="16.109375" customWidth="1"/>
    <col min="2" max="6" width="2.109375" customWidth="1"/>
    <col min="7" max="7" width="51.33203125" bestFit="1" customWidth="1"/>
    <col min="8" max="8" width="14.33203125" style="57" bestFit="1" customWidth="1"/>
    <col min="9" max="10" width="13.33203125" style="57" bestFit="1" customWidth="1"/>
    <col min="11" max="11" width="14.33203125" style="57" bestFit="1" customWidth="1"/>
    <col min="12" max="12" width="16.109375" customWidth="1"/>
    <col min="13" max="13" width="16.109375" style="57" customWidth="1"/>
    <col min="257" max="257" width="16.109375" customWidth="1"/>
    <col min="258" max="262" width="2.109375" customWidth="1"/>
    <col min="263" max="263" width="51.33203125" bestFit="1" customWidth="1"/>
    <col min="264" max="264" width="14.33203125" bestFit="1" customWidth="1"/>
    <col min="265" max="266" width="13.33203125" bestFit="1" customWidth="1"/>
    <col min="267" max="267" width="14.33203125" bestFit="1" customWidth="1"/>
    <col min="268" max="269" width="16.109375" customWidth="1"/>
    <col min="513" max="513" width="16.109375" customWidth="1"/>
    <col min="514" max="518" width="2.109375" customWidth="1"/>
    <col min="519" max="519" width="51.33203125" bestFit="1" customWidth="1"/>
    <col min="520" max="520" width="14.33203125" bestFit="1" customWidth="1"/>
    <col min="521" max="522" width="13.33203125" bestFit="1" customWidth="1"/>
    <col min="523" max="523" width="14.33203125" bestFit="1" customWidth="1"/>
    <col min="524" max="525" width="16.109375" customWidth="1"/>
    <col min="769" max="769" width="16.109375" customWidth="1"/>
    <col min="770" max="774" width="2.109375" customWidth="1"/>
    <col min="775" max="775" width="51.33203125" bestFit="1" customWidth="1"/>
    <col min="776" max="776" width="14.33203125" bestFit="1" customWidth="1"/>
    <col min="777" max="778" width="13.33203125" bestFit="1" customWidth="1"/>
    <col min="779" max="779" width="14.33203125" bestFit="1" customWidth="1"/>
    <col min="780" max="781" width="16.109375" customWidth="1"/>
    <col min="1025" max="1025" width="16.109375" customWidth="1"/>
    <col min="1026" max="1030" width="2.109375" customWidth="1"/>
    <col min="1031" max="1031" width="51.33203125" bestFit="1" customWidth="1"/>
    <col min="1032" max="1032" width="14.33203125" bestFit="1" customWidth="1"/>
    <col min="1033" max="1034" width="13.33203125" bestFit="1" customWidth="1"/>
    <col min="1035" max="1035" width="14.33203125" bestFit="1" customWidth="1"/>
    <col min="1036" max="1037" width="16.109375" customWidth="1"/>
    <col min="1281" max="1281" width="16.109375" customWidth="1"/>
    <col min="1282" max="1286" width="2.109375" customWidth="1"/>
    <col min="1287" max="1287" width="51.33203125" bestFit="1" customWidth="1"/>
    <col min="1288" max="1288" width="14.33203125" bestFit="1" customWidth="1"/>
    <col min="1289" max="1290" width="13.33203125" bestFit="1" customWidth="1"/>
    <col min="1291" max="1291" width="14.33203125" bestFit="1" customWidth="1"/>
    <col min="1292" max="1293" width="16.109375" customWidth="1"/>
    <col min="1537" max="1537" width="16.109375" customWidth="1"/>
    <col min="1538" max="1542" width="2.109375" customWidth="1"/>
    <col min="1543" max="1543" width="51.33203125" bestFit="1" customWidth="1"/>
    <col min="1544" max="1544" width="14.33203125" bestFit="1" customWidth="1"/>
    <col min="1545" max="1546" width="13.33203125" bestFit="1" customWidth="1"/>
    <col min="1547" max="1547" width="14.33203125" bestFit="1" customWidth="1"/>
    <col min="1548" max="1549" width="16.109375" customWidth="1"/>
    <col min="1793" max="1793" width="16.109375" customWidth="1"/>
    <col min="1794" max="1798" width="2.109375" customWidth="1"/>
    <col min="1799" max="1799" width="51.33203125" bestFit="1" customWidth="1"/>
    <col min="1800" max="1800" width="14.33203125" bestFit="1" customWidth="1"/>
    <col min="1801" max="1802" width="13.33203125" bestFit="1" customWidth="1"/>
    <col min="1803" max="1803" width="14.33203125" bestFit="1" customWidth="1"/>
    <col min="1804" max="1805" width="16.109375" customWidth="1"/>
    <col min="2049" max="2049" width="16.109375" customWidth="1"/>
    <col min="2050" max="2054" width="2.109375" customWidth="1"/>
    <col min="2055" max="2055" width="51.33203125" bestFit="1" customWidth="1"/>
    <col min="2056" max="2056" width="14.33203125" bestFit="1" customWidth="1"/>
    <col min="2057" max="2058" width="13.33203125" bestFit="1" customWidth="1"/>
    <col min="2059" max="2059" width="14.33203125" bestFit="1" customWidth="1"/>
    <col min="2060" max="2061" width="16.109375" customWidth="1"/>
    <col min="2305" max="2305" width="16.109375" customWidth="1"/>
    <col min="2306" max="2310" width="2.109375" customWidth="1"/>
    <col min="2311" max="2311" width="51.33203125" bestFit="1" customWidth="1"/>
    <col min="2312" max="2312" width="14.33203125" bestFit="1" customWidth="1"/>
    <col min="2313" max="2314" width="13.33203125" bestFit="1" customWidth="1"/>
    <col min="2315" max="2315" width="14.33203125" bestFit="1" customWidth="1"/>
    <col min="2316" max="2317" width="16.109375" customWidth="1"/>
    <col min="2561" max="2561" width="16.109375" customWidth="1"/>
    <col min="2562" max="2566" width="2.109375" customWidth="1"/>
    <col min="2567" max="2567" width="51.33203125" bestFit="1" customWidth="1"/>
    <col min="2568" max="2568" width="14.33203125" bestFit="1" customWidth="1"/>
    <col min="2569" max="2570" width="13.33203125" bestFit="1" customWidth="1"/>
    <col min="2571" max="2571" width="14.33203125" bestFit="1" customWidth="1"/>
    <col min="2572" max="2573" width="16.109375" customWidth="1"/>
    <col min="2817" max="2817" width="16.109375" customWidth="1"/>
    <col min="2818" max="2822" width="2.109375" customWidth="1"/>
    <col min="2823" max="2823" width="51.33203125" bestFit="1" customWidth="1"/>
    <col min="2824" max="2824" width="14.33203125" bestFit="1" customWidth="1"/>
    <col min="2825" max="2826" width="13.33203125" bestFit="1" customWidth="1"/>
    <col min="2827" max="2827" width="14.33203125" bestFit="1" customWidth="1"/>
    <col min="2828" max="2829" width="16.109375" customWidth="1"/>
    <col min="3073" max="3073" width="16.109375" customWidth="1"/>
    <col min="3074" max="3078" width="2.109375" customWidth="1"/>
    <col min="3079" max="3079" width="51.33203125" bestFit="1" customWidth="1"/>
    <col min="3080" max="3080" width="14.33203125" bestFit="1" customWidth="1"/>
    <col min="3081" max="3082" width="13.33203125" bestFit="1" customWidth="1"/>
    <col min="3083" max="3083" width="14.33203125" bestFit="1" customWidth="1"/>
    <col min="3084" max="3085" width="16.109375" customWidth="1"/>
    <col min="3329" max="3329" width="16.109375" customWidth="1"/>
    <col min="3330" max="3334" width="2.109375" customWidth="1"/>
    <col min="3335" max="3335" width="51.33203125" bestFit="1" customWidth="1"/>
    <col min="3336" max="3336" width="14.33203125" bestFit="1" customWidth="1"/>
    <col min="3337" max="3338" width="13.33203125" bestFit="1" customWidth="1"/>
    <col min="3339" max="3339" width="14.33203125" bestFit="1" customWidth="1"/>
    <col min="3340" max="3341" width="16.109375" customWidth="1"/>
    <col min="3585" max="3585" width="16.109375" customWidth="1"/>
    <col min="3586" max="3590" width="2.109375" customWidth="1"/>
    <col min="3591" max="3591" width="51.33203125" bestFit="1" customWidth="1"/>
    <col min="3592" max="3592" width="14.33203125" bestFit="1" customWidth="1"/>
    <col min="3593" max="3594" width="13.33203125" bestFit="1" customWidth="1"/>
    <col min="3595" max="3595" width="14.33203125" bestFit="1" customWidth="1"/>
    <col min="3596" max="3597" width="16.109375" customWidth="1"/>
    <col min="3841" max="3841" width="16.109375" customWidth="1"/>
    <col min="3842" max="3846" width="2.109375" customWidth="1"/>
    <col min="3847" max="3847" width="51.33203125" bestFit="1" customWidth="1"/>
    <col min="3848" max="3848" width="14.33203125" bestFit="1" customWidth="1"/>
    <col min="3849" max="3850" width="13.33203125" bestFit="1" customWidth="1"/>
    <col min="3851" max="3851" width="14.33203125" bestFit="1" customWidth="1"/>
    <col min="3852" max="3853" width="16.109375" customWidth="1"/>
    <col min="4097" max="4097" width="16.109375" customWidth="1"/>
    <col min="4098" max="4102" width="2.109375" customWidth="1"/>
    <col min="4103" max="4103" width="51.33203125" bestFit="1" customWidth="1"/>
    <col min="4104" max="4104" width="14.33203125" bestFit="1" customWidth="1"/>
    <col min="4105" max="4106" width="13.33203125" bestFit="1" customWidth="1"/>
    <col min="4107" max="4107" width="14.33203125" bestFit="1" customWidth="1"/>
    <col min="4108" max="4109" width="16.109375" customWidth="1"/>
    <col min="4353" max="4353" width="16.109375" customWidth="1"/>
    <col min="4354" max="4358" width="2.109375" customWidth="1"/>
    <col min="4359" max="4359" width="51.33203125" bestFit="1" customWidth="1"/>
    <col min="4360" max="4360" width="14.33203125" bestFit="1" customWidth="1"/>
    <col min="4361" max="4362" width="13.33203125" bestFit="1" customWidth="1"/>
    <col min="4363" max="4363" width="14.33203125" bestFit="1" customWidth="1"/>
    <col min="4364" max="4365" width="16.109375" customWidth="1"/>
    <col min="4609" max="4609" width="16.109375" customWidth="1"/>
    <col min="4610" max="4614" width="2.109375" customWidth="1"/>
    <col min="4615" max="4615" width="51.33203125" bestFit="1" customWidth="1"/>
    <col min="4616" max="4616" width="14.33203125" bestFit="1" customWidth="1"/>
    <col min="4617" max="4618" width="13.33203125" bestFit="1" customWidth="1"/>
    <col min="4619" max="4619" width="14.33203125" bestFit="1" customWidth="1"/>
    <col min="4620" max="4621" width="16.109375" customWidth="1"/>
    <col min="4865" max="4865" width="16.109375" customWidth="1"/>
    <col min="4866" max="4870" width="2.109375" customWidth="1"/>
    <col min="4871" max="4871" width="51.33203125" bestFit="1" customWidth="1"/>
    <col min="4872" max="4872" width="14.33203125" bestFit="1" customWidth="1"/>
    <col min="4873" max="4874" width="13.33203125" bestFit="1" customWidth="1"/>
    <col min="4875" max="4875" width="14.33203125" bestFit="1" customWidth="1"/>
    <col min="4876" max="4877" width="16.109375" customWidth="1"/>
    <col min="5121" max="5121" width="16.109375" customWidth="1"/>
    <col min="5122" max="5126" width="2.109375" customWidth="1"/>
    <col min="5127" max="5127" width="51.33203125" bestFit="1" customWidth="1"/>
    <col min="5128" max="5128" width="14.33203125" bestFit="1" customWidth="1"/>
    <col min="5129" max="5130" width="13.33203125" bestFit="1" customWidth="1"/>
    <col min="5131" max="5131" width="14.33203125" bestFit="1" customWidth="1"/>
    <col min="5132" max="5133" width="16.109375" customWidth="1"/>
    <col min="5377" max="5377" width="16.109375" customWidth="1"/>
    <col min="5378" max="5382" width="2.109375" customWidth="1"/>
    <col min="5383" max="5383" width="51.33203125" bestFit="1" customWidth="1"/>
    <col min="5384" max="5384" width="14.33203125" bestFit="1" customWidth="1"/>
    <col min="5385" max="5386" width="13.33203125" bestFit="1" customWidth="1"/>
    <col min="5387" max="5387" width="14.33203125" bestFit="1" customWidth="1"/>
    <col min="5388" max="5389" width="16.109375" customWidth="1"/>
    <col min="5633" max="5633" width="16.109375" customWidth="1"/>
    <col min="5634" max="5638" width="2.109375" customWidth="1"/>
    <col min="5639" max="5639" width="51.33203125" bestFit="1" customWidth="1"/>
    <col min="5640" max="5640" width="14.33203125" bestFit="1" customWidth="1"/>
    <col min="5641" max="5642" width="13.33203125" bestFit="1" customWidth="1"/>
    <col min="5643" max="5643" width="14.33203125" bestFit="1" customWidth="1"/>
    <col min="5644" max="5645" width="16.109375" customWidth="1"/>
    <col min="5889" max="5889" width="16.109375" customWidth="1"/>
    <col min="5890" max="5894" width="2.109375" customWidth="1"/>
    <col min="5895" max="5895" width="51.33203125" bestFit="1" customWidth="1"/>
    <col min="5896" max="5896" width="14.33203125" bestFit="1" customWidth="1"/>
    <col min="5897" max="5898" width="13.33203125" bestFit="1" customWidth="1"/>
    <col min="5899" max="5899" width="14.33203125" bestFit="1" customWidth="1"/>
    <col min="5900" max="5901" width="16.109375" customWidth="1"/>
    <col min="6145" max="6145" width="16.109375" customWidth="1"/>
    <col min="6146" max="6150" width="2.109375" customWidth="1"/>
    <col min="6151" max="6151" width="51.33203125" bestFit="1" customWidth="1"/>
    <col min="6152" max="6152" width="14.33203125" bestFit="1" customWidth="1"/>
    <col min="6153" max="6154" width="13.33203125" bestFit="1" customWidth="1"/>
    <col min="6155" max="6155" width="14.33203125" bestFit="1" customWidth="1"/>
    <col min="6156" max="6157" width="16.109375" customWidth="1"/>
    <col min="6401" max="6401" width="16.109375" customWidth="1"/>
    <col min="6402" max="6406" width="2.109375" customWidth="1"/>
    <col min="6407" max="6407" width="51.33203125" bestFit="1" customWidth="1"/>
    <col min="6408" max="6408" width="14.33203125" bestFit="1" customWidth="1"/>
    <col min="6409" max="6410" width="13.33203125" bestFit="1" customWidth="1"/>
    <col min="6411" max="6411" width="14.33203125" bestFit="1" customWidth="1"/>
    <col min="6412" max="6413" width="16.109375" customWidth="1"/>
    <col min="6657" max="6657" width="16.109375" customWidth="1"/>
    <col min="6658" max="6662" width="2.109375" customWidth="1"/>
    <col min="6663" max="6663" width="51.33203125" bestFit="1" customWidth="1"/>
    <col min="6664" max="6664" width="14.33203125" bestFit="1" customWidth="1"/>
    <col min="6665" max="6666" width="13.33203125" bestFit="1" customWidth="1"/>
    <col min="6667" max="6667" width="14.33203125" bestFit="1" customWidth="1"/>
    <col min="6668" max="6669" width="16.109375" customWidth="1"/>
    <col min="6913" max="6913" width="16.109375" customWidth="1"/>
    <col min="6914" max="6918" width="2.109375" customWidth="1"/>
    <col min="6919" max="6919" width="51.33203125" bestFit="1" customWidth="1"/>
    <col min="6920" max="6920" width="14.33203125" bestFit="1" customWidth="1"/>
    <col min="6921" max="6922" width="13.33203125" bestFit="1" customWidth="1"/>
    <col min="6923" max="6923" width="14.33203125" bestFit="1" customWidth="1"/>
    <col min="6924" max="6925" width="16.109375" customWidth="1"/>
    <col min="7169" max="7169" width="16.109375" customWidth="1"/>
    <col min="7170" max="7174" width="2.109375" customWidth="1"/>
    <col min="7175" max="7175" width="51.33203125" bestFit="1" customWidth="1"/>
    <col min="7176" max="7176" width="14.33203125" bestFit="1" customWidth="1"/>
    <col min="7177" max="7178" width="13.33203125" bestFit="1" customWidth="1"/>
    <col min="7179" max="7179" width="14.33203125" bestFit="1" customWidth="1"/>
    <col min="7180" max="7181" width="16.109375" customWidth="1"/>
    <col min="7425" max="7425" width="16.109375" customWidth="1"/>
    <col min="7426" max="7430" width="2.109375" customWidth="1"/>
    <col min="7431" max="7431" width="51.33203125" bestFit="1" customWidth="1"/>
    <col min="7432" max="7432" width="14.33203125" bestFit="1" customWidth="1"/>
    <col min="7433" max="7434" width="13.33203125" bestFit="1" customWidth="1"/>
    <col min="7435" max="7435" width="14.33203125" bestFit="1" customWidth="1"/>
    <col min="7436" max="7437" width="16.109375" customWidth="1"/>
    <col min="7681" max="7681" width="16.109375" customWidth="1"/>
    <col min="7682" max="7686" width="2.109375" customWidth="1"/>
    <col min="7687" max="7687" width="51.33203125" bestFit="1" customWidth="1"/>
    <col min="7688" max="7688" width="14.33203125" bestFit="1" customWidth="1"/>
    <col min="7689" max="7690" width="13.33203125" bestFit="1" customWidth="1"/>
    <col min="7691" max="7691" width="14.33203125" bestFit="1" customWidth="1"/>
    <col min="7692" max="7693" width="16.109375" customWidth="1"/>
    <col min="7937" max="7937" width="16.109375" customWidth="1"/>
    <col min="7938" max="7942" width="2.109375" customWidth="1"/>
    <col min="7943" max="7943" width="51.33203125" bestFit="1" customWidth="1"/>
    <col min="7944" max="7944" width="14.33203125" bestFit="1" customWidth="1"/>
    <col min="7945" max="7946" width="13.33203125" bestFit="1" customWidth="1"/>
    <col min="7947" max="7947" width="14.33203125" bestFit="1" customWidth="1"/>
    <col min="7948" max="7949" width="16.109375" customWidth="1"/>
    <col min="8193" max="8193" width="16.109375" customWidth="1"/>
    <col min="8194" max="8198" width="2.109375" customWidth="1"/>
    <col min="8199" max="8199" width="51.33203125" bestFit="1" customWidth="1"/>
    <col min="8200" max="8200" width="14.33203125" bestFit="1" customWidth="1"/>
    <col min="8201" max="8202" width="13.33203125" bestFit="1" customWidth="1"/>
    <col min="8203" max="8203" width="14.33203125" bestFit="1" customWidth="1"/>
    <col min="8204" max="8205" width="16.109375" customWidth="1"/>
    <col min="8449" max="8449" width="16.109375" customWidth="1"/>
    <col min="8450" max="8454" width="2.109375" customWidth="1"/>
    <col min="8455" max="8455" width="51.33203125" bestFit="1" customWidth="1"/>
    <col min="8456" max="8456" width="14.33203125" bestFit="1" customWidth="1"/>
    <col min="8457" max="8458" width="13.33203125" bestFit="1" customWidth="1"/>
    <col min="8459" max="8459" width="14.33203125" bestFit="1" customWidth="1"/>
    <col min="8460" max="8461" width="16.109375" customWidth="1"/>
    <col min="8705" max="8705" width="16.109375" customWidth="1"/>
    <col min="8706" max="8710" width="2.109375" customWidth="1"/>
    <col min="8711" max="8711" width="51.33203125" bestFit="1" customWidth="1"/>
    <col min="8712" max="8712" width="14.33203125" bestFit="1" customWidth="1"/>
    <col min="8713" max="8714" width="13.33203125" bestFit="1" customWidth="1"/>
    <col min="8715" max="8715" width="14.33203125" bestFit="1" customWidth="1"/>
    <col min="8716" max="8717" width="16.109375" customWidth="1"/>
    <col min="8961" max="8961" width="16.109375" customWidth="1"/>
    <col min="8962" max="8966" width="2.109375" customWidth="1"/>
    <col min="8967" max="8967" width="51.33203125" bestFit="1" customWidth="1"/>
    <col min="8968" max="8968" width="14.33203125" bestFit="1" customWidth="1"/>
    <col min="8969" max="8970" width="13.33203125" bestFit="1" customWidth="1"/>
    <col min="8971" max="8971" width="14.33203125" bestFit="1" customWidth="1"/>
    <col min="8972" max="8973" width="16.109375" customWidth="1"/>
    <col min="9217" max="9217" width="16.109375" customWidth="1"/>
    <col min="9218" max="9222" width="2.109375" customWidth="1"/>
    <col min="9223" max="9223" width="51.33203125" bestFit="1" customWidth="1"/>
    <col min="9224" max="9224" width="14.33203125" bestFit="1" customWidth="1"/>
    <col min="9225" max="9226" width="13.33203125" bestFit="1" customWidth="1"/>
    <col min="9227" max="9227" width="14.33203125" bestFit="1" customWidth="1"/>
    <col min="9228" max="9229" width="16.109375" customWidth="1"/>
    <col min="9473" max="9473" width="16.109375" customWidth="1"/>
    <col min="9474" max="9478" width="2.109375" customWidth="1"/>
    <col min="9479" max="9479" width="51.33203125" bestFit="1" customWidth="1"/>
    <col min="9480" max="9480" width="14.33203125" bestFit="1" customWidth="1"/>
    <col min="9481" max="9482" width="13.33203125" bestFit="1" customWidth="1"/>
    <col min="9483" max="9483" width="14.33203125" bestFit="1" customWidth="1"/>
    <col min="9484" max="9485" width="16.109375" customWidth="1"/>
    <col min="9729" max="9729" width="16.109375" customWidth="1"/>
    <col min="9730" max="9734" width="2.109375" customWidth="1"/>
    <col min="9735" max="9735" width="51.33203125" bestFit="1" customWidth="1"/>
    <col min="9736" max="9736" width="14.33203125" bestFit="1" customWidth="1"/>
    <col min="9737" max="9738" width="13.33203125" bestFit="1" customWidth="1"/>
    <col min="9739" max="9739" width="14.33203125" bestFit="1" customWidth="1"/>
    <col min="9740" max="9741" width="16.109375" customWidth="1"/>
    <col min="9985" max="9985" width="16.109375" customWidth="1"/>
    <col min="9986" max="9990" width="2.109375" customWidth="1"/>
    <col min="9991" max="9991" width="51.33203125" bestFit="1" customWidth="1"/>
    <col min="9992" max="9992" width="14.33203125" bestFit="1" customWidth="1"/>
    <col min="9993" max="9994" width="13.33203125" bestFit="1" customWidth="1"/>
    <col min="9995" max="9995" width="14.33203125" bestFit="1" customWidth="1"/>
    <col min="9996" max="9997" width="16.109375" customWidth="1"/>
    <col min="10241" max="10241" width="16.109375" customWidth="1"/>
    <col min="10242" max="10246" width="2.109375" customWidth="1"/>
    <col min="10247" max="10247" width="51.33203125" bestFit="1" customWidth="1"/>
    <col min="10248" max="10248" width="14.33203125" bestFit="1" customWidth="1"/>
    <col min="10249" max="10250" width="13.33203125" bestFit="1" customWidth="1"/>
    <col min="10251" max="10251" width="14.33203125" bestFit="1" customWidth="1"/>
    <col min="10252" max="10253" width="16.109375" customWidth="1"/>
    <col min="10497" max="10497" width="16.109375" customWidth="1"/>
    <col min="10498" max="10502" width="2.109375" customWidth="1"/>
    <col min="10503" max="10503" width="51.33203125" bestFit="1" customWidth="1"/>
    <col min="10504" max="10504" width="14.33203125" bestFit="1" customWidth="1"/>
    <col min="10505" max="10506" width="13.33203125" bestFit="1" customWidth="1"/>
    <col min="10507" max="10507" width="14.33203125" bestFit="1" customWidth="1"/>
    <col min="10508" max="10509" width="16.109375" customWidth="1"/>
    <col min="10753" max="10753" width="16.109375" customWidth="1"/>
    <col min="10754" max="10758" width="2.109375" customWidth="1"/>
    <col min="10759" max="10759" width="51.33203125" bestFit="1" customWidth="1"/>
    <col min="10760" max="10760" width="14.33203125" bestFit="1" customWidth="1"/>
    <col min="10761" max="10762" width="13.33203125" bestFit="1" customWidth="1"/>
    <col min="10763" max="10763" width="14.33203125" bestFit="1" customWidth="1"/>
    <col min="10764" max="10765" width="16.109375" customWidth="1"/>
    <col min="11009" max="11009" width="16.109375" customWidth="1"/>
    <col min="11010" max="11014" width="2.109375" customWidth="1"/>
    <col min="11015" max="11015" width="51.33203125" bestFit="1" customWidth="1"/>
    <col min="11016" max="11016" width="14.33203125" bestFit="1" customWidth="1"/>
    <col min="11017" max="11018" width="13.33203125" bestFit="1" customWidth="1"/>
    <col min="11019" max="11019" width="14.33203125" bestFit="1" customWidth="1"/>
    <col min="11020" max="11021" width="16.109375" customWidth="1"/>
    <col min="11265" max="11265" width="16.109375" customWidth="1"/>
    <col min="11266" max="11270" width="2.109375" customWidth="1"/>
    <col min="11271" max="11271" width="51.33203125" bestFit="1" customWidth="1"/>
    <col min="11272" max="11272" width="14.33203125" bestFit="1" customWidth="1"/>
    <col min="11273" max="11274" width="13.33203125" bestFit="1" customWidth="1"/>
    <col min="11275" max="11275" width="14.33203125" bestFit="1" customWidth="1"/>
    <col min="11276" max="11277" width="16.109375" customWidth="1"/>
    <col min="11521" max="11521" width="16.109375" customWidth="1"/>
    <col min="11522" max="11526" width="2.109375" customWidth="1"/>
    <col min="11527" max="11527" width="51.33203125" bestFit="1" customWidth="1"/>
    <col min="11528" max="11528" width="14.33203125" bestFit="1" customWidth="1"/>
    <col min="11529" max="11530" width="13.33203125" bestFit="1" customWidth="1"/>
    <col min="11531" max="11531" width="14.33203125" bestFit="1" customWidth="1"/>
    <col min="11532" max="11533" width="16.109375" customWidth="1"/>
    <col min="11777" max="11777" width="16.109375" customWidth="1"/>
    <col min="11778" max="11782" width="2.109375" customWidth="1"/>
    <col min="11783" max="11783" width="51.33203125" bestFit="1" customWidth="1"/>
    <col min="11784" max="11784" width="14.33203125" bestFit="1" customWidth="1"/>
    <col min="11785" max="11786" width="13.33203125" bestFit="1" customWidth="1"/>
    <col min="11787" max="11787" width="14.33203125" bestFit="1" customWidth="1"/>
    <col min="11788" max="11789" width="16.109375" customWidth="1"/>
    <col min="12033" max="12033" width="16.109375" customWidth="1"/>
    <col min="12034" max="12038" width="2.109375" customWidth="1"/>
    <col min="12039" max="12039" width="51.33203125" bestFit="1" customWidth="1"/>
    <col min="12040" max="12040" width="14.33203125" bestFit="1" customWidth="1"/>
    <col min="12041" max="12042" width="13.33203125" bestFit="1" customWidth="1"/>
    <col min="12043" max="12043" width="14.33203125" bestFit="1" customWidth="1"/>
    <col min="12044" max="12045" width="16.109375" customWidth="1"/>
    <col min="12289" max="12289" width="16.109375" customWidth="1"/>
    <col min="12290" max="12294" width="2.109375" customWidth="1"/>
    <col min="12295" max="12295" width="51.33203125" bestFit="1" customWidth="1"/>
    <col min="12296" max="12296" width="14.33203125" bestFit="1" customWidth="1"/>
    <col min="12297" max="12298" width="13.33203125" bestFit="1" customWidth="1"/>
    <col min="12299" max="12299" width="14.33203125" bestFit="1" customWidth="1"/>
    <col min="12300" max="12301" width="16.109375" customWidth="1"/>
    <col min="12545" max="12545" width="16.109375" customWidth="1"/>
    <col min="12546" max="12550" width="2.109375" customWidth="1"/>
    <col min="12551" max="12551" width="51.33203125" bestFit="1" customWidth="1"/>
    <col min="12552" max="12552" width="14.33203125" bestFit="1" customWidth="1"/>
    <col min="12553" max="12554" width="13.33203125" bestFit="1" customWidth="1"/>
    <col min="12555" max="12555" width="14.33203125" bestFit="1" customWidth="1"/>
    <col min="12556" max="12557" width="16.109375" customWidth="1"/>
    <col min="12801" max="12801" width="16.109375" customWidth="1"/>
    <col min="12802" max="12806" width="2.109375" customWidth="1"/>
    <col min="12807" max="12807" width="51.33203125" bestFit="1" customWidth="1"/>
    <col min="12808" max="12808" width="14.33203125" bestFit="1" customWidth="1"/>
    <col min="12809" max="12810" width="13.33203125" bestFit="1" customWidth="1"/>
    <col min="12811" max="12811" width="14.33203125" bestFit="1" customWidth="1"/>
    <col min="12812" max="12813" width="16.109375" customWidth="1"/>
    <col min="13057" max="13057" width="16.109375" customWidth="1"/>
    <col min="13058" max="13062" width="2.109375" customWidth="1"/>
    <col min="13063" max="13063" width="51.33203125" bestFit="1" customWidth="1"/>
    <col min="13064" max="13064" width="14.33203125" bestFit="1" customWidth="1"/>
    <col min="13065" max="13066" width="13.33203125" bestFit="1" customWidth="1"/>
    <col min="13067" max="13067" width="14.33203125" bestFit="1" customWidth="1"/>
    <col min="13068" max="13069" width="16.109375" customWidth="1"/>
    <col min="13313" max="13313" width="16.109375" customWidth="1"/>
    <col min="13314" max="13318" width="2.109375" customWidth="1"/>
    <col min="13319" max="13319" width="51.33203125" bestFit="1" customWidth="1"/>
    <col min="13320" max="13320" width="14.33203125" bestFit="1" customWidth="1"/>
    <col min="13321" max="13322" width="13.33203125" bestFit="1" customWidth="1"/>
    <col min="13323" max="13323" width="14.33203125" bestFit="1" customWidth="1"/>
    <col min="13324" max="13325" width="16.109375" customWidth="1"/>
    <col min="13569" max="13569" width="16.109375" customWidth="1"/>
    <col min="13570" max="13574" width="2.109375" customWidth="1"/>
    <col min="13575" max="13575" width="51.33203125" bestFit="1" customWidth="1"/>
    <col min="13576" max="13576" width="14.33203125" bestFit="1" customWidth="1"/>
    <col min="13577" max="13578" width="13.33203125" bestFit="1" customWidth="1"/>
    <col min="13579" max="13579" width="14.33203125" bestFit="1" customWidth="1"/>
    <col min="13580" max="13581" width="16.109375" customWidth="1"/>
    <col min="13825" max="13825" width="16.109375" customWidth="1"/>
    <col min="13826" max="13830" width="2.109375" customWidth="1"/>
    <col min="13831" max="13831" width="51.33203125" bestFit="1" customWidth="1"/>
    <col min="13832" max="13832" width="14.33203125" bestFit="1" customWidth="1"/>
    <col min="13833" max="13834" width="13.33203125" bestFit="1" customWidth="1"/>
    <col min="13835" max="13835" width="14.33203125" bestFit="1" customWidth="1"/>
    <col min="13836" max="13837" width="16.109375" customWidth="1"/>
    <col min="14081" max="14081" width="16.109375" customWidth="1"/>
    <col min="14082" max="14086" width="2.109375" customWidth="1"/>
    <col min="14087" max="14087" width="51.33203125" bestFit="1" customWidth="1"/>
    <col min="14088" max="14088" width="14.33203125" bestFit="1" customWidth="1"/>
    <col min="14089" max="14090" width="13.33203125" bestFit="1" customWidth="1"/>
    <col min="14091" max="14091" width="14.33203125" bestFit="1" customWidth="1"/>
    <col min="14092" max="14093" width="16.109375" customWidth="1"/>
    <col min="14337" max="14337" width="16.109375" customWidth="1"/>
    <col min="14338" max="14342" width="2.109375" customWidth="1"/>
    <col min="14343" max="14343" width="51.33203125" bestFit="1" customWidth="1"/>
    <col min="14344" max="14344" width="14.33203125" bestFit="1" customWidth="1"/>
    <col min="14345" max="14346" width="13.33203125" bestFit="1" customWidth="1"/>
    <col min="14347" max="14347" width="14.33203125" bestFit="1" customWidth="1"/>
    <col min="14348" max="14349" width="16.109375" customWidth="1"/>
    <col min="14593" max="14593" width="16.109375" customWidth="1"/>
    <col min="14594" max="14598" width="2.109375" customWidth="1"/>
    <col min="14599" max="14599" width="51.33203125" bestFit="1" customWidth="1"/>
    <col min="14600" max="14600" width="14.33203125" bestFit="1" customWidth="1"/>
    <col min="14601" max="14602" width="13.33203125" bestFit="1" customWidth="1"/>
    <col min="14603" max="14603" width="14.33203125" bestFit="1" customWidth="1"/>
    <col min="14604" max="14605" width="16.109375" customWidth="1"/>
    <col min="14849" max="14849" width="16.109375" customWidth="1"/>
    <col min="14850" max="14854" width="2.109375" customWidth="1"/>
    <col min="14855" max="14855" width="51.33203125" bestFit="1" customWidth="1"/>
    <col min="14856" max="14856" width="14.33203125" bestFit="1" customWidth="1"/>
    <col min="14857" max="14858" width="13.33203125" bestFit="1" customWidth="1"/>
    <col min="14859" max="14859" width="14.33203125" bestFit="1" customWidth="1"/>
    <col min="14860" max="14861" width="16.109375" customWidth="1"/>
    <col min="15105" max="15105" width="16.109375" customWidth="1"/>
    <col min="15106" max="15110" width="2.109375" customWidth="1"/>
    <col min="15111" max="15111" width="51.33203125" bestFit="1" customWidth="1"/>
    <col min="15112" max="15112" width="14.33203125" bestFit="1" customWidth="1"/>
    <col min="15113" max="15114" width="13.33203125" bestFit="1" customWidth="1"/>
    <col min="15115" max="15115" width="14.33203125" bestFit="1" customWidth="1"/>
    <col min="15116" max="15117" width="16.109375" customWidth="1"/>
    <col min="15361" max="15361" width="16.109375" customWidth="1"/>
    <col min="15362" max="15366" width="2.109375" customWidth="1"/>
    <col min="15367" max="15367" width="51.33203125" bestFit="1" customWidth="1"/>
    <col min="15368" max="15368" width="14.33203125" bestFit="1" customWidth="1"/>
    <col min="15369" max="15370" width="13.33203125" bestFit="1" customWidth="1"/>
    <col min="15371" max="15371" width="14.33203125" bestFit="1" customWidth="1"/>
    <col min="15372" max="15373" width="16.109375" customWidth="1"/>
    <col min="15617" max="15617" width="16.109375" customWidth="1"/>
    <col min="15618" max="15622" width="2.109375" customWidth="1"/>
    <col min="15623" max="15623" width="51.33203125" bestFit="1" customWidth="1"/>
    <col min="15624" max="15624" width="14.33203125" bestFit="1" customWidth="1"/>
    <col min="15625" max="15626" width="13.33203125" bestFit="1" customWidth="1"/>
    <col min="15627" max="15627" width="14.33203125" bestFit="1" customWidth="1"/>
    <col min="15628" max="15629" width="16.109375" customWidth="1"/>
    <col min="15873" max="15873" width="16.109375" customWidth="1"/>
    <col min="15874" max="15878" width="2.109375" customWidth="1"/>
    <col min="15879" max="15879" width="51.33203125" bestFit="1" customWidth="1"/>
    <col min="15880" max="15880" width="14.33203125" bestFit="1" customWidth="1"/>
    <col min="15881" max="15882" width="13.33203125" bestFit="1" customWidth="1"/>
    <col min="15883" max="15883" width="14.33203125" bestFit="1" customWidth="1"/>
    <col min="15884" max="15885" width="16.109375" customWidth="1"/>
    <col min="16129" max="16129" width="16.109375" customWidth="1"/>
    <col min="16130" max="16134" width="2.109375" customWidth="1"/>
    <col min="16135" max="16135" width="51.33203125" bestFit="1" customWidth="1"/>
    <col min="16136" max="16136" width="14.33203125" bestFit="1" customWidth="1"/>
    <col min="16137" max="16138" width="13.33203125" bestFit="1" customWidth="1"/>
    <col min="16139" max="16139" width="14.33203125" bestFit="1" customWidth="1"/>
    <col min="16140" max="16141" width="16.109375" customWidth="1"/>
  </cols>
  <sheetData>
    <row r="1" spans="1:12" x14ac:dyDescent="0.3">
      <c r="A1" s="15" t="s">
        <v>332</v>
      </c>
      <c r="B1" s="16" t="s">
        <v>333</v>
      </c>
      <c r="C1" s="17"/>
      <c r="D1" s="17"/>
      <c r="E1" s="17"/>
      <c r="F1" s="17"/>
      <c r="G1" s="17"/>
      <c r="H1" s="52" t="s">
        <v>334</v>
      </c>
      <c r="I1" s="52" t="s">
        <v>335</v>
      </c>
      <c r="J1" s="52" t="s">
        <v>336</v>
      </c>
      <c r="K1" s="52" t="s">
        <v>337</v>
      </c>
      <c r="L1" s="109"/>
    </row>
    <row r="2" spans="1:12" x14ac:dyDescent="0.3">
      <c r="A2" s="18" t="s">
        <v>28</v>
      </c>
      <c r="B2" s="19" t="s">
        <v>339</v>
      </c>
      <c r="C2" s="20"/>
      <c r="D2" s="20"/>
      <c r="E2" s="20"/>
      <c r="F2" s="20"/>
      <c r="G2" s="20"/>
      <c r="H2" s="52">
        <v>13493673.9</v>
      </c>
      <c r="I2" s="52">
        <v>5869621.4000000004</v>
      </c>
      <c r="J2" s="52">
        <v>5030944.8600000003</v>
      </c>
      <c r="K2" s="52">
        <v>14332350.439999999</v>
      </c>
      <c r="L2" s="110"/>
    </row>
    <row r="3" spans="1:12" x14ac:dyDescent="0.3">
      <c r="A3" s="18" t="s">
        <v>340</v>
      </c>
      <c r="B3" s="21" t="s">
        <v>341</v>
      </c>
      <c r="C3" s="19" t="s">
        <v>342</v>
      </c>
      <c r="D3" s="20"/>
      <c r="E3" s="20"/>
      <c r="F3" s="20"/>
      <c r="G3" s="20"/>
      <c r="H3" s="52">
        <v>11853314.73</v>
      </c>
      <c r="I3" s="52">
        <v>5869570.0099999998</v>
      </c>
      <c r="J3" s="52">
        <v>4971122.2300000004</v>
      </c>
      <c r="K3" s="52">
        <v>12751762.51</v>
      </c>
      <c r="L3" s="110"/>
    </row>
    <row r="4" spans="1:12" x14ac:dyDescent="0.3">
      <c r="A4" s="18" t="s">
        <v>343</v>
      </c>
      <c r="B4" s="22" t="s">
        <v>341</v>
      </c>
      <c r="C4" s="23"/>
      <c r="D4" s="19" t="s">
        <v>344</v>
      </c>
      <c r="E4" s="20"/>
      <c r="F4" s="20"/>
      <c r="G4" s="20"/>
      <c r="H4" s="52">
        <v>11808539.699999999</v>
      </c>
      <c r="I4" s="52">
        <v>5710741.5099999998</v>
      </c>
      <c r="J4" s="52">
        <v>4837660.17</v>
      </c>
      <c r="K4" s="52">
        <v>12681621.039999999</v>
      </c>
      <c r="L4" s="110"/>
    </row>
    <row r="5" spans="1:12" x14ac:dyDescent="0.3">
      <c r="A5" s="18" t="s">
        <v>345</v>
      </c>
      <c r="B5" s="22" t="s">
        <v>341</v>
      </c>
      <c r="C5" s="23"/>
      <c r="D5" s="23"/>
      <c r="E5" s="19" t="s">
        <v>344</v>
      </c>
      <c r="F5" s="20"/>
      <c r="G5" s="20"/>
      <c r="H5" s="52">
        <v>11808539.699999999</v>
      </c>
      <c r="I5" s="52">
        <v>5710741.5099999998</v>
      </c>
      <c r="J5" s="52">
        <v>4837660.17</v>
      </c>
      <c r="K5" s="52">
        <v>12681621.039999999</v>
      </c>
      <c r="L5" s="110"/>
    </row>
    <row r="6" spans="1:12" x14ac:dyDescent="0.3">
      <c r="A6" s="18" t="s">
        <v>346</v>
      </c>
      <c r="B6" s="22" t="s">
        <v>341</v>
      </c>
      <c r="C6" s="23"/>
      <c r="D6" s="23"/>
      <c r="E6" s="23"/>
      <c r="F6" s="19" t="s">
        <v>347</v>
      </c>
      <c r="G6" s="20"/>
      <c r="H6" s="52">
        <v>2751.08</v>
      </c>
      <c r="I6" s="52">
        <v>0</v>
      </c>
      <c r="J6" s="52">
        <v>541.95000000000005</v>
      </c>
      <c r="K6" s="52">
        <v>2209.13</v>
      </c>
      <c r="L6" s="110"/>
    </row>
    <row r="7" spans="1:12" x14ac:dyDescent="0.3">
      <c r="A7" s="24" t="s">
        <v>348</v>
      </c>
      <c r="B7" s="22" t="s">
        <v>341</v>
      </c>
      <c r="C7" s="23"/>
      <c r="D7" s="23"/>
      <c r="E7" s="23"/>
      <c r="F7" s="23"/>
      <c r="G7" s="25" t="s">
        <v>349</v>
      </c>
      <c r="H7" s="54">
        <v>2751.08</v>
      </c>
      <c r="I7" s="54">
        <v>0</v>
      </c>
      <c r="J7" s="54">
        <v>541.95000000000005</v>
      </c>
      <c r="K7" s="54">
        <v>2209.13</v>
      </c>
      <c r="L7" s="64"/>
    </row>
    <row r="8" spans="1:12" x14ac:dyDescent="0.3">
      <c r="A8" s="26" t="s">
        <v>341</v>
      </c>
      <c r="B8" s="22" t="s">
        <v>341</v>
      </c>
      <c r="C8" s="23"/>
      <c r="D8" s="23"/>
      <c r="E8" s="23"/>
      <c r="F8" s="23"/>
      <c r="G8" s="27" t="s">
        <v>341</v>
      </c>
      <c r="H8" s="53"/>
      <c r="I8" s="53"/>
      <c r="J8" s="53"/>
      <c r="K8" s="53"/>
      <c r="L8" s="65"/>
    </row>
    <row r="9" spans="1:12" x14ac:dyDescent="0.3">
      <c r="A9" s="18" t="s">
        <v>350</v>
      </c>
      <c r="B9" s="22" t="s">
        <v>341</v>
      </c>
      <c r="C9" s="23"/>
      <c r="D9" s="23"/>
      <c r="E9" s="23"/>
      <c r="F9" s="19" t="s">
        <v>351</v>
      </c>
      <c r="G9" s="20"/>
      <c r="H9" s="52">
        <v>0</v>
      </c>
      <c r="I9" s="52">
        <v>3690358.01</v>
      </c>
      <c r="J9" s="52">
        <v>3690358.01</v>
      </c>
      <c r="K9" s="52">
        <v>0</v>
      </c>
      <c r="L9" s="110"/>
    </row>
    <row r="10" spans="1:12" x14ac:dyDescent="0.3">
      <c r="A10" s="24" t="s">
        <v>352</v>
      </c>
      <c r="B10" s="22" t="s">
        <v>341</v>
      </c>
      <c r="C10" s="23"/>
      <c r="D10" s="23"/>
      <c r="E10" s="23"/>
      <c r="F10" s="23"/>
      <c r="G10" s="25" t="s">
        <v>353</v>
      </c>
      <c r="H10" s="54">
        <v>0</v>
      </c>
      <c r="I10" s="54">
        <v>3690358.01</v>
      </c>
      <c r="J10" s="54">
        <v>3690358.01</v>
      </c>
      <c r="K10" s="54">
        <v>0</v>
      </c>
      <c r="L10" s="64"/>
    </row>
    <row r="11" spans="1:12" x14ac:dyDescent="0.3">
      <c r="A11" s="26" t="s">
        <v>341</v>
      </c>
      <c r="B11" s="22" t="s">
        <v>341</v>
      </c>
      <c r="C11" s="23"/>
      <c r="D11" s="23"/>
      <c r="E11" s="23"/>
      <c r="F11" s="23"/>
      <c r="G11" s="27" t="s">
        <v>341</v>
      </c>
      <c r="H11" s="53"/>
      <c r="I11" s="53"/>
      <c r="J11" s="53"/>
      <c r="K11" s="53"/>
      <c r="L11" s="65"/>
    </row>
    <row r="12" spans="1:12" x14ac:dyDescent="0.3">
      <c r="A12" s="18" t="s">
        <v>360</v>
      </c>
      <c r="B12" s="22" t="s">
        <v>341</v>
      </c>
      <c r="C12" s="23"/>
      <c r="D12" s="23"/>
      <c r="E12" s="23"/>
      <c r="F12" s="19" t="s">
        <v>361</v>
      </c>
      <c r="G12" s="20"/>
      <c r="H12" s="52">
        <v>11805788.619999999</v>
      </c>
      <c r="I12" s="52">
        <v>2018887.83</v>
      </c>
      <c r="J12" s="52">
        <v>1145264.54</v>
      </c>
      <c r="K12" s="52">
        <v>12679411.91</v>
      </c>
      <c r="L12" s="110"/>
    </row>
    <row r="13" spans="1:12" x14ac:dyDescent="0.3">
      <c r="A13" s="24" t="s">
        <v>362</v>
      </c>
      <c r="B13" s="22" t="s">
        <v>341</v>
      </c>
      <c r="C13" s="23"/>
      <c r="D13" s="23"/>
      <c r="E13" s="23"/>
      <c r="F13" s="23"/>
      <c r="G13" s="25" t="s">
        <v>363</v>
      </c>
      <c r="H13" s="54">
        <v>10161629.91</v>
      </c>
      <c r="I13" s="54">
        <v>2015558.03</v>
      </c>
      <c r="J13" s="54">
        <v>1145264.54</v>
      </c>
      <c r="K13" s="54">
        <v>11031923.4</v>
      </c>
      <c r="L13" s="64"/>
    </row>
    <row r="14" spans="1:12" x14ac:dyDescent="0.3">
      <c r="A14" s="24" t="s">
        <v>364</v>
      </c>
      <c r="B14" s="22" t="s">
        <v>341</v>
      </c>
      <c r="C14" s="23"/>
      <c r="D14" s="23"/>
      <c r="E14" s="23"/>
      <c r="F14" s="23"/>
      <c r="G14" s="25" t="s">
        <v>365</v>
      </c>
      <c r="H14" s="54">
        <v>1012722.83</v>
      </c>
      <c r="I14" s="54">
        <v>2060.0500000000002</v>
      </c>
      <c r="J14" s="54">
        <v>0</v>
      </c>
      <c r="K14" s="54">
        <v>1014782.88</v>
      </c>
      <c r="L14" s="64"/>
    </row>
    <row r="15" spans="1:12" x14ac:dyDescent="0.3">
      <c r="A15" s="24" t="s">
        <v>366</v>
      </c>
      <c r="B15" s="22" t="s">
        <v>341</v>
      </c>
      <c r="C15" s="23"/>
      <c r="D15" s="23"/>
      <c r="E15" s="23"/>
      <c r="F15" s="23"/>
      <c r="G15" s="25" t="s">
        <v>367</v>
      </c>
      <c r="H15" s="54">
        <v>620521.81999999995</v>
      </c>
      <c r="I15" s="54">
        <v>1262.25</v>
      </c>
      <c r="J15" s="54">
        <v>0</v>
      </c>
      <c r="K15" s="54">
        <v>621784.06999999995</v>
      </c>
      <c r="L15" s="64"/>
    </row>
    <row r="16" spans="1:12" x14ac:dyDescent="0.3">
      <c r="A16" s="24" t="s">
        <v>368</v>
      </c>
      <c r="B16" s="22" t="s">
        <v>341</v>
      </c>
      <c r="C16" s="23"/>
      <c r="D16" s="23"/>
      <c r="E16" s="23"/>
      <c r="F16" s="23"/>
      <c r="G16" s="25" t="s">
        <v>369</v>
      </c>
      <c r="H16" s="54">
        <v>10914.06</v>
      </c>
      <c r="I16" s="54">
        <v>7.5</v>
      </c>
      <c r="J16" s="54">
        <v>0</v>
      </c>
      <c r="K16" s="54">
        <v>10921.56</v>
      </c>
      <c r="L16" s="64"/>
    </row>
    <row r="17" spans="1:12" x14ac:dyDescent="0.3">
      <c r="A17" s="26" t="s">
        <v>341</v>
      </c>
      <c r="B17" s="22" t="s">
        <v>341</v>
      </c>
      <c r="C17" s="23"/>
      <c r="D17" s="23"/>
      <c r="E17" s="23"/>
      <c r="F17" s="23"/>
      <c r="G17" s="27" t="s">
        <v>341</v>
      </c>
      <c r="H17" s="53"/>
      <c r="I17" s="53"/>
      <c r="J17" s="53"/>
      <c r="K17" s="53"/>
      <c r="L17" s="65"/>
    </row>
    <row r="18" spans="1:12" x14ac:dyDescent="0.3">
      <c r="A18" s="18" t="s">
        <v>370</v>
      </c>
      <c r="B18" s="22" t="s">
        <v>341</v>
      </c>
      <c r="C18" s="23"/>
      <c r="D18" s="23"/>
      <c r="E18" s="23"/>
      <c r="F18" s="19" t="s">
        <v>371</v>
      </c>
      <c r="G18" s="20"/>
      <c r="H18" s="52">
        <v>0</v>
      </c>
      <c r="I18" s="52">
        <v>1495.67</v>
      </c>
      <c r="J18" s="52">
        <v>1495.67</v>
      </c>
      <c r="K18" s="52">
        <v>0</v>
      </c>
      <c r="L18" s="110"/>
    </row>
    <row r="19" spans="1:12" x14ac:dyDescent="0.3">
      <c r="A19" s="24" t="s">
        <v>372</v>
      </c>
      <c r="B19" s="22" t="s">
        <v>341</v>
      </c>
      <c r="C19" s="23"/>
      <c r="D19" s="23"/>
      <c r="E19" s="23"/>
      <c r="F19" s="23"/>
      <c r="G19" s="25" t="s">
        <v>373</v>
      </c>
      <c r="H19" s="54">
        <v>0</v>
      </c>
      <c r="I19" s="54">
        <v>1495.67</v>
      </c>
      <c r="J19" s="54">
        <v>1495.67</v>
      </c>
      <c r="K19" s="54">
        <v>0</v>
      </c>
      <c r="L19" s="64"/>
    </row>
    <row r="20" spans="1:12" x14ac:dyDescent="0.3">
      <c r="A20" s="26" t="s">
        <v>341</v>
      </c>
      <c r="B20" s="22" t="s">
        <v>341</v>
      </c>
      <c r="C20" s="23"/>
      <c r="D20" s="23"/>
      <c r="E20" s="23"/>
      <c r="F20" s="23"/>
      <c r="G20" s="27" t="s">
        <v>341</v>
      </c>
      <c r="H20" s="53"/>
      <c r="I20" s="53"/>
      <c r="J20" s="53"/>
      <c r="K20" s="53"/>
      <c r="L20" s="65"/>
    </row>
    <row r="21" spans="1:12" x14ac:dyDescent="0.3">
      <c r="A21" s="18" t="s">
        <v>374</v>
      </c>
      <c r="B21" s="22" t="s">
        <v>341</v>
      </c>
      <c r="C21" s="23"/>
      <c r="D21" s="19" t="s">
        <v>375</v>
      </c>
      <c r="E21" s="20"/>
      <c r="F21" s="20"/>
      <c r="G21" s="20"/>
      <c r="H21" s="52">
        <v>44775.03</v>
      </c>
      <c r="I21" s="52">
        <v>158828.5</v>
      </c>
      <c r="J21" s="52">
        <v>133462.06</v>
      </c>
      <c r="K21" s="52">
        <v>70141.47</v>
      </c>
      <c r="L21" s="110"/>
    </row>
    <row r="22" spans="1:12" x14ac:dyDescent="0.3">
      <c r="A22" s="18" t="s">
        <v>376</v>
      </c>
      <c r="B22" s="22" t="s">
        <v>341</v>
      </c>
      <c r="C22" s="23"/>
      <c r="D22" s="23"/>
      <c r="E22" s="19" t="s">
        <v>377</v>
      </c>
      <c r="F22" s="20"/>
      <c r="G22" s="20"/>
      <c r="H22" s="52">
        <v>31749.43</v>
      </c>
      <c r="I22" s="52">
        <v>158828.5</v>
      </c>
      <c r="J22" s="52">
        <v>131176.88</v>
      </c>
      <c r="K22" s="52">
        <v>59401.05</v>
      </c>
      <c r="L22" s="110"/>
    </row>
    <row r="23" spans="1:12" x14ac:dyDescent="0.3">
      <c r="A23" s="18" t="s">
        <v>378</v>
      </c>
      <c r="B23" s="22" t="s">
        <v>341</v>
      </c>
      <c r="C23" s="23"/>
      <c r="D23" s="23"/>
      <c r="E23" s="23"/>
      <c r="F23" s="19" t="s">
        <v>377</v>
      </c>
      <c r="G23" s="20"/>
      <c r="H23" s="52">
        <v>31749.43</v>
      </c>
      <c r="I23" s="52">
        <v>158828.5</v>
      </c>
      <c r="J23" s="52">
        <v>131176.88</v>
      </c>
      <c r="K23" s="52">
        <v>59401.05</v>
      </c>
      <c r="L23" s="110"/>
    </row>
    <row r="24" spans="1:12" x14ac:dyDescent="0.3">
      <c r="A24" s="24" t="s">
        <v>379</v>
      </c>
      <c r="B24" s="22" t="s">
        <v>341</v>
      </c>
      <c r="C24" s="23"/>
      <c r="D24" s="23"/>
      <c r="E24" s="23"/>
      <c r="F24" s="23"/>
      <c r="G24" s="25" t="s">
        <v>380</v>
      </c>
      <c r="H24" s="54">
        <v>5955.81</v>
      </c>
      <c r="I24" s="54">
        <v>181.6</v>
      </c>
      <c r="J24" s="54">
        <v>0</v>
      </c>
      <c r="K24" s="54">
        <v>6137.41</v>
      </c>
      <c r="L24" s="64"/>
    </row>
    <row r="25" spans="1:12" x14ac:dyDescent="0.3">
      <c r="A25" s="24" t="s">
        <v>381</v>
      </c>
      <c r="B25" s="22" t="s">
        <v>341</v>
      </c>
      <c r="C25" s="23"/>
      <c r="D25" s="23"/>
      <c r="E25" s="23"/>
      <c r="F25" s="23"/>
      <c r="G25" s="25" t="s">
        <v>382</v>
      </c>
      <c r="H25" s="54">
        <v>10628.6</v>
      </c>
      <c r="I25" s="54">
        <v>92398.11</v>
      </c>
      <c r="J25" s="54">
        <v>65491.7</v>
      </c>
      <c r="K25" s="54">
        <v>37535.01</v>
      </c>
      <c r="L25" s="64"/>
    </row>
    <row r="26" spans="1:12" x14ac:dyDescent="0.3">
      <c r="A26" s="24" t="s">
        <v>383</v>
      </c>
      <c r="B26" s="22" t="s">
        <v>341</v>
      </c>
      <c r="C26" s="23"/>
      <c r="D26" s="23"/>
      <c r="E26" s="23"/>
      <c r="F26" s="23"/>
      <c r="G26" s="25" t="s">
        <v>384</v>
      </c>
      <c r="H26" s="54">
        <v>14765.11</v>
      </c>
      <c r="I26" s="54">
        <v>0</v>
      </c>
      <c r="J26" s="54">
        <v>0</v>
      </c>
      <c r="K26" s="54">
        <v>14765.11</v>
      </c>
      <c r="L26" s="64"/>
    </row>
    <row r="27" spans="1:12" x14ac:dyDescent="0.3">
      <c r="A27" s="24" t="s">
        <v>387</v>
      </c>
      <c r="B27" s="22" t="s">
        <v>341</v>
      </c>
      <c r="C27" s="23"/>
      <c r="D27" s="23"/>
      <c r="E27" s="23"/>
      <c r="F27" s="23"/>
      <c r="G27" s="25" t="s">
        <v>388</v>
      </c>
      <c r="H27" s="54">
        <v>399.91</v>
      </c>
      <c r="I27" s="54">
        <v>0</v>
      </c>
      <c r="J27" s="54">
        <v>0</v>
      </c>
      <c r="K27" s="54">
        <v>399.91</v>
      </c>
      <c r="L27" s="64"/>
    </row>
    <row r="28" spans="1:12" x14ac:dyDescent="0.3">
      <c r="A28" s="24" t="s">
        <v>389</v>
      </c>
      <c r="B28" s="22" t="s">
        <v>341</v>
      </c>
      <c r="C28" s="23"/>
      <c r="D28" s="23"/>
      <c r="E28" s="23"/>
      <c r="F28" s="23"/>
      <c r="G28" s="25" t="s">
        <v>390</v>
      </c>
      <c r="H28" s="54">
        <v>0</v>
      </c>
      <c r="I28" s="54">
        <v>66248.789999999994</v>
      </c>
      <c r="J28" s="54">
        <v>65685.179999999993</v>
      </c>
      <c r="K28" s="54">
        <v>563.61</v>
      </c>
      <c r="L28" s="64"/>
    </row>
    <row r="29" spans="1:12" x14ac:dyDescent="0.3">
      <c r="A29" s="26" t="s">
        <v>341</v>
      </c>
      <c r="B29" s="22" t="s">
        <v>341</v>
      </c>
      <c r="C29" s="23"/>
      <c r="D29" s="23"/>
      <c r="E29" s="23"/>
      <c r="F29" s="23"/>
      <c r="G29" s="27" t="s">
        <v>341</v>
      </c>
      <c r="H29" s="53"/>
      <c r="I29" s="53"/>
      <c r="J29" s="53"/>
      <c r="K29" s="53"/>
      <c r="L29" s="65"/>
    </row>
    <row r="30" spans="1:12" x14ac:dyDescent="0.3">
      <c r="A30" s="18" t="s">
        <v>391</v>
      </c>
      <c r="B30" s="22" t="s">
        <v>341</v>
      </c>
      <c r="C30" s="23"/>
      <c r="D30" s="23"/>
      <c r="E30" s="19" t="s">
        <v>392</v>
      </c>
      <c r="F30" s="20"/>
      <c r="G30" s="20"/>
      <c r="H30" s="52">
        <v>13025.6</v>
      </c>
      <c r="I30" s="52">
        <v>0</v>
      </c>
      <c r="J30" s="52">
        <v>2285.1799999999998</v>
      </c>
      <c r="K30" s="52">
        <v>10740.42</v>
      </c>
      <c r="L30" s="110"/>
    </row>
    <row r="31" spans="1:12" x14ac:dyDescent="0.3">
      <c r="A31" s="18" t="s">
        <v>393</v>
      </c>
      <c r="B31" s="22" t="s">
        <v>341</v>
      </c>
      <c r="C31" s="23"/>
      <c r="D31" s="23"/>
      <c r="E31" s="23"/>
      <c r="F31" s="19" t="s">
        <v>392</v>
      </c>
      <c r="G31" s="20"/>
      <c r="H31" s="52">
        <v>13025.6</v>
      </c>
      <c r="I31" s="52">
        <v>0</v>
      </c>
      <c r="J31" s="52">
        <v>2285.1799999999998</v>
      </c>
      <c r="K31" s="52">
        <v>10740.42</v>
      </c>
      <c r="L31" s="110"/>
    </row>
    <row r="32" spans="1:12" x14ac:dyDescent="0.3">
      <c r="A32" s="24" t="s">
        <v>394</v>
      </c>
      <c r="B32" s="22" t="s">
        <v>341</v>
      </c>
      <c r="C32" s="23"/>
      <c r="D32" s="23"/>
      <c r="E32" s="23"/>
      <c r="F32" s="23"/>
      <c r="G32" s="25" t="s">
        <v>395</v>
      </c>
      <c r="H32" s="54">
        <v>13025.6</v>
      </c>
      <c r="I32" s="54">
        <v>0</v>
      </c>
      <c r="J32" s="54">
        <v>2285.1799999999998</v>
      </c>
      <c r="K32" s="54">
        <v>10740.42</v>
      </c>
      <c r="L32" s="64"/>
    </row>
    <row r="33" spans="1:12" x14ac:dyDescent="0.3">
      <c r="A33" s="26" t="s">
        <v>341</v>
      </c>
      <c r="B33" s="22" t="s">
        <v>341</v>
      </c>
      <c r="C33" s="23"/>
      <c r="D33" s="23"/>
      <c r="E33" s="23"/>
      <c r="F33" s="23"/>
      <c r="G33" s="27" t="s">
        <v>341</v>
      </c>
      <c r="H33" s="53"/>
      <c r="I33" s="53"/>
      <c r="J33" s="53"/>
      <c r="K33" s="53"/>
      <c r="L33" s="65"/>
    </row>
    <row r="34" spans="1:12" x14ac:dyDescent="0.3">
      <c r="A34" s="18" t="s">
        <v>396</v>
      </c>
      <c r="B34" s="21" t="s">
        <v>341</v>
      </c>
      <c r="C34" s="19" t="s">
        <v>397</v>
      </c>
      <c r="D34" s="20"/>
      <c r="E34" s="20"/>
      <c r="F34" s="20"/>
      <c r="G34" s="20"/>
      <c r="H34" s="52">
        <v>1640359.17</v>
      </c>
      <c r="I34" s="52">
        <v>51.39</v>
      </c>
      <c r="J34" s="52">
        <v>59822.63</v>
      </c>
      <c r="K34" s="52">
        <v>1580587.93</v>
      </c>
      <c r="L34" s="110"/>
    </row>
    <row r="35" spans="1:12" x14ac:dyDescent="0.3">
      <c r="A35" s="18" t="s">
        <v>398</v>
      </c>
      <c r="B35" s="22" t="s">
        <v>341</v>
      </c>
      <c r="C35" s="23"/>
      <c r="D35" s="19" t="s">
        <v>399</v>
      </c>
      <c r="E35" s="20"/>
      <c r="F35" s="20"/>
      <c r="G35" s="20"/>
      <c r="H35" s="52">
        <v>19682.740000000002</v>
      </c>
      <c r="I35" s="52">
        <v>51.39</v>
      </c>
      <c r="J35" s="52">
        <v>9403.0400000000009</v>
      </c>
      <c r="K35" s="52">
        <v>10331.09</v>
      </c>
      <c r="L35" s="110"/>
    </row>
    <row r="36" spans="1:12" x14ac:dyDescent="0.3">
      <c r="A36" s="18" t="s">
        <v>400</v>
      </c>
      <c r="B36" s="22" t="s">
        <v>341</v>
      </c>
      <c r="C36" s="23"/>
      <c r="D36" s="23"/>
      <c r="E36" s="19" t="s">
        <v>401</v>
      </c>
      <c r="F36" s="20"/>
      <c r="G36" s="20"/>
      <c r="H36" s="52">
        <v>19682.740000000002</v>
      </c>
      <c r="I36" s="52">
        <v>51.39</v>
      </c>
      <c r="J36" s="52">
        <v>9403.0400000000009</v>
      </c>
      <c r="K36" s="52">
        <v>10331.09</v>
      </c>
      <c r="L36" s="110"/>
    </row>
    <row r="37" spans="1:12" x14ac:dyDescent="0.3">
      <c r="A37" s="18" t="s">
        <v>402</v>
      </c>
      <c r="B37" s="22" t="s">
        <v>341</v>
      </c>
      <c r="C37" s="23"/>
      <c r="D37" s="23"/>
      <c r="E37" s="23"/>
      <c r="F37" s="19" t="s">
        <v>401</v>
      </c>
      <c r="G37" s="20"/>
      <c r="H37" s="52">
        <v>19682.740000000002</v>
      </c>
      <c r="I37" s="52">
        <v>51.39</v>
      </c>
      <c r="J37" s="52">
        <v>9403.0400000000009</v>
      </c>
      <c r="K37" s="52">
        <v>10331.09</v>
      </c>
      <c r="L37" s="110"/>
    </row>
    <row r="38" spans="1:12" x14ac:dyDescent="0.3">
      <c r="A38" s="24" t="s">
        <v>403</v>
      </c>
      <c r="B38" s="22" t="s">
        <v>341</v>
      </c>
      <c r="C38" s="23"/>
      <c r="D38" s="23"/>
      <c r="E38" s="23"/>
      <c r="F38" s="23"/>
      <c r="G38" s="25" t="s">
        <v>404</v>
      </c>
      <c r="H38" s="54">
        <v>10279.700000000001</v>
      </c>
      <c r="I38" s="54">
        <v>51.39</v>
      </c>
      <c r="J38" s="54">
        <v>0</v>
      </c>
      <c r="K38" s="54">
        <v>10331.09</v>
      </c>
      <c r="L38" s="64"/>
    </row>
    <row r="39" spans="1:12" x14ac:dyDescent="0.3">
      <c r="A39" s="24" t="s">
        <v>995</v>
      </c>
      <c r="B39" s="22" t="s">
        <v>341</v>
      </c>
      <c r="C39" s="23"/>
      <c r="D39" s="23"/>
      <c r="E39" s="23"/>
      <c r="F39" s="23"/>
      <c r="G39" s="25" t="s">
        <v>996</v>
      </c>
      <c r="H39" s="54">
        <v>9403.0400000000009</v>
      </c>
      <c r="I39" s="54">
        <v>0</v>
      </c>
      <c r="J39" s="54">
        <v>9403.0400000000009</v>
      </c>
      <c r="K39" s="54">
        <v>0</v>
      </c>
      <c r="L39" s="64"/>
    </row>
    <row r="40" spans="1:12" x14ac:dyDescent="0.3">
      <c r="A40" s="18" t="s">
        <v>341</v>
      </c>
      <c r="B40" s="22" t="s">
        <v>341</v>
      </c>
      <c r="C40" s="23"/>
      <c r="D40" s="23"/>
      <c r="E40" s="19" t="s">
        <v>341</v>
      </c>
      <c r="F40" s="20"/>
      <c r="G40" s="20"/>
      <c r="H40" s="56"/>
      <c r="I40" s="56"/>
      <c r="J40" s="56"/>
      <c r="K40" s="56"/>
      <c r="L40" s="111"/>
    </row>
    <row r="41" spans="1:12" x14ac:dyDescent="0.3">
      <c r="A41" s="18" t="s">
        <v>405</v>
      </c>
      <c r="B41" s="22" t="s">
        <v>341</v>
      </c>
      <c r="C41" s="23"/>
      <c r="D41" s="19" t="s">
        <v>406</v>
      </c>
      <c r="E41" s="20"/>
      <c r="F41" s="20"/>
      <c r="G41" s="20"/>
      <c r="H41" s="52">
        <v>1620676.43</v>
      </c>
      <c r="I41" s="52">
        <v>0</v>
      </c>
      <c r="J41" s="52">
        <v>50419.59</v>
      </c>
      <c r="K41" s="52">
        <v>1570256.84</v>
      </c>
      <c r="L41" s="110"/>
    </row>
    <row r="42" spans="1:12" x14ac:dyDescent="0.3">
      <c r="A42" s="18" t="s">
        <v>407</v>
      </c>
      <c r="B42" s="22" t="s">
        <v>341</v>
      </c>
      <c r="C42" s="23"/>
      <c r="D42" s="23"/>
      <c r="E42" s="19" t="s">
        <v>408</v>
      </c>
      <c r="F42" s="20"/>
      <c r="G42" s="20"/>
      <c r="H42" s="52">
        <v>1939123.08</v>
      </c>
      <c r="I42" s="52">
        <v>0</v>
      </c>
      <c r="J42" s="52">
        <v>0</v>
      </c>
      <c r="K42" s="52">
        <v>1939123.08</v>
      </c>
      <c r="L42" s="110"/>
    </row>
    <row r="43" spans="1:12" x14ac:dyDescent="0.3">
      <c r="A43" s="18" t="s">
        <v>409</v>
      </c>
      <c r="B43" s="22" t="s">
        <v>341</v>
      </c>
      <c r="C43" s="23"/>
      <c r="D43" s="23"/>
      <c r="E43" s="23"/>
      <c r="F43" s="19" t="s">
        <v>408</v>
      </c>
      <c r="G43" s="20"/>
      <c r="H43" s="52">
        <v>1939123.08</v>
      </c>
      <c r="I43" s="52">
        <v>0</v>
      </c>
      <c r="J43" s="52">
        <v>0</v>
      </c>
      <c r="K43" s="52">
        <v>1939123.08</v>
      </c>
      <c r="L43" s="110"/>
    </row>
    <row r="44" spans="1:12" x14ac:dyDescent="0.3">
      <c r="A44" s="24" t="s">
        <v>410</v>
      </c>
      <c r="B44" s="22" t="s">
        <v>341</v>
      </c>
      <c r="C44" s="23"/>
      <c r="D44" s="23"/>
      <c r="E44" s="23"/>
      <c r="F44" s="23"/>
      <c r="G44" s="25" t="s">
        <v>411</v>
      </c>
      <c r="H44" s="54">
        <v>181970</v>
      </c>
      <c r="I44" s="54">
        <v>0</v>
      </c>
      <c r="J44" s="54">
        <v>0</v>
      </c>
      <c r="K44" s="54">
        <v>181970</v>
      </c>
      <c r="L44" s="64"/>
    </row>
    <row r="45" spans="1:12" x14ac:dyDescent="0.3">
      <c r="A45" s="24" t="s">
        <v>412</v>
      </c>
      <c r="B45" s="22" t="s">
        <v>341</v>
      </c>
      <c r="C45" s="23"/>
      <c r="D45" s="23"/>
      <c r="E45" s="23"/>
      <c r="F45" s="23"/>
      <c r="G45" s="25" t="s">
        <v>413</v>
      </c>
      <c r="H45" s="54">
        <v>178120.55</v>
      </c>
      <c r="I45" s="54">
        <v>0</v>
      </c>
      <c r="J45" s="54">
        <v>0</v>
      </c>
      <c r="K45" s="54">
        <v>178120.55</v>
      </c>
      <c r="L45" s="64"/>
    </row>
    <row r="46" spans="1:12" x14ac:dyDescent="0.3">
      <c r="A46" s="24" t="s">
        <v>414</v>
      </c>
      <c r="B46" s="22" t="s">
        <v>341</v>
      </c>
      <c r="C46" s="23"/>
      <c r="D46" s="23"/>
      <c r="E46" s="23"/>
      <c r="F46" s="23"/>
      <c r="G46" s="25" t="s">
        <v>415</v>
      </c>
      <c r="H46" s="54">
        <v>75546.350000000006</v>
      </c>
      <c r="I46" s="54">
        <v>0</v>
      </c>
      <c r="J46" s="54">
        <v>0</v>
      </c>
      <c r="K46" s="54">
        <v>75546.350000000006</v>
      </c>
      <c r="L46" s="64"/>
    </row>
    <row r="47" spans="1:12" x14ac:dyDescent="0.3">
      <c r="A47" s="24" t="s">
        <v>416</v>
      </c>
      <c r="B47" s="22" t="s">
        <v>341</v>
      </c>
      <c r="C47" s="23"/>
      <c r="D47" s="23"/>
      <c r="E47" s="23"/>
      <c r="F47" s="23"/>
      <c r="G47" s="25" t="s">
        <v>417</v>
      </c>
      <c r="H47" s="54">
        <v>1382407.18</v>
      </c>
      <c r="I47" s="54">
        <v>0</v>
      </c>
      <c r="J47" s="54">
        <v>0</v>
      </c>
      <c r="K47" s="54">
        <v>1382407.18</v>
      </c>
      <c r="L47" s="64"/>
    </row>
    <row r="48" spans="1:12" x14ac:dyDescent="0.3">
      <c r="A48" s="24" t="s">
        <v>418</v>
      </c>
      <c r="B48" s="22" t="s">
        <v>341</v>
      </c>
      <c r="C48" s="23"/>
      <c r="D48" s="23"/>
      <c r="E48" s="23"/>
      <c r="F48" s="23"/>
      <c r="G48" s="25" t="s">
        <v>419</v>
      </c>
      <c r="H48" s="54">
        <v>121079</v>
      </c>
      <c r="I48" s="54">
        <v>0</v>
      </c>
      <c r="J48" s="54">
        <v>0</v>
      </c>
      <c r="K48" s="54">
        <v>121079</v>
      </c>
      <c r="L48" s="64"/>
    </row>
    <row r="49" spans="1:12" x14ac:dyDescent="0.3">
      <c r="A49" s="26" t="s">
        <v>341</v>
      </c>
      <c r="B49" s="22" t="s">
        <v>341</v>
      </c>
      <c r="C49" s="23"/>
      <c r="D49" s="23"/>
      <c r="E49" s="23"/>
      <c r="F49" s="23"/>
      <c r="G49" s="27" t="s">
        <v>341</v>
      </c>
      <c r="H49" s="53"/>
      <c r="I49" s="53"/>
      <c r="J49" s="53"/>
      <c r="K49" s="53"/>
      <c r="L49" s="65"/>
    </row>
    <row r="50" spans="1:12" x14ac:dyDescent="0.3">
      <c r="A50" s="18" t="s">
        <v>420</v>
      </c>
      <c r="B50" s="22" t="s">
        <v>341</v>
      </c>
      <c r="C50" s="23"/>
      <c r="D50" s="23"/>
      <c r="E50" s="19" t="s">
        <v>421</v>
      </c>
      <c r="F50" s="20"/>
      <c r="G50" s="20"/>
      <c r="H50" s="52">
        <v>-1939123.08</v>
      </c>
      <c r="I50" s="52">
        <v>0</v>
      </c>
      <c r="J50" s="52">
        <v>0</v>
      </c>
      <c r="K50" s="52">
        <v>-1939123.08</v>
      </c>
      <c r="L50" s="110"/>
    </row>
    <row r="51" spans="1:12" x14ac:dyDescent="0.3">
      <c r="A51" s="18" t="s">
        <v>422</v>
      </c>
      <c r="B51" s="22" t="s">
        <v>341</v>
      </c>
      <c r="C51" s="23"/>
      <c r="D51" s="23"/>
      <c r="E51" s="23"/>
      <c r="F51" s="19" t="s">
        <v>421</v>
      </c>
      <c r="G51" s="20"/>
      <c r="H51" s="52">
        <v>-1939123.08</v>
      </c>
      <c r="I51" s="52">
        <v>0</v>
      </c>
      <c r="J51" s="52">
        <v>0</v>
      </c>
      <c r="K51" s="52">
        <v>-1939123.08</v>
      </c>
      <c r="L51" s="110"/>
    </row>
    <row r="52" spans="1:12" x14ac:dyDescent="0.3">
      <c r="A52" s="24" t="s">
        <v>423</v>
      </c>
      <c r="B52" s="22" t="s">
        <v>341</v>
      </c>
      <c r="C52" s="23"/>
      <c r="D52" s="23"/>
      <c r="E52" s="23"/>
      <c r="F52" s="23"/>
      <c r="G52" s="25" t="s">
        <v>424</v>
      </c>
      <c r="H52" s="54">
        <v>-178120.55</v>
      </c>
      <c r="I52" s="54">
        <v>0</v>
      </c>
      <c r="J52" s="54">
        <v>0</v>
      </c>
      <c r="K52" s="54">
        <v>-178120.55</v>
      </c>
      <c r="L52" s="64"/>
    </row>
    <row r="53" spans="1:12" x14ac:dyDescent="0.3">
      <c r="A53" s="24" t="s">
        <v>425</v>
      </c>
      <c r="B53" s="22" t="s">
        <v>341</v>
      </c>
      <c r="C53" s="23"/>
      <c r="D53" s="23"/>
      <c r="E53" s="23"/>
      <c r="F53" s="23"/>
      <c r="G53" s="25" t="s">
        <v>426</v>
      </c>
      <c r="H53" s="54">
        <v>-75546.350000000006</v>
      </c>
      <c r="I53" s="54">
        <v>0</v>
      </c>
      <c r="J53" s="54">
        <v>0</v>
      </c>
      <c r="K53" s="54">
        <v>-75546.350000000006</v>
      </c>
      <c r="L53" s="64"/>
    </row>
    <row r="54" spans="1:12" x14ac:dyDescent="0.3">
      <c r="A54" s="24" t="s">
        <v>427</v>
      </c>
      <c r="B54" s="22" t="s">
        <v>341</v>
      </c>
      <c r="C54" s="23"/>
      <c r="D54" s="23"/>
      <c r="E54" s="23"/>
      <c r="F54" s="23"/>
      <c r="G54" s="25" t="s">
        <v>428</v>
      </c>
      <c r="H54" s="54">
        <v>-1382407.18</v>
      </c>
      <c r="I54" s="54">
        <v>0</v>
      </c>
      <c r="J54" s="54">
        <v>0</v>
      </c>
      <c r="K54" s="54">
        <v>-1382407.18</v>
      </c>
      <c r="L54" s="64"/>
    </row>
    <row r="55" spans="1:12" x14ac:dyDescent="0.3">
      <c r="A55" s="24" t="s">
        <v>429</v>
      </c>
      <c r="B55" s="22" t="s">
        <v>341</v>
      </c>
      <c r="C55" s="23"/>
      <c r="D55" s="23"/>
      <c r="E55" s="23"/>
      <c r="F55" s="23"/>
      <c r="G55" s="25" t="s">
        <v>430</v>
      </c>
      <c r="H55" s="54">
        <v>-181970</v>
      </c>
      <c r="I55" s="54">
        <v>0</v>
      </c>
      <c r="J55" s="54">
        <v>0</v>
      </c>
      <c r="K55" s="54">
        <v>-181970</v>
      </c>
      <c r="L55" s="64"/>
    </row>
    <row r="56" spans="1:12" x14ac:dyDescent="0.3">
      <c r="A56" s="24" t="s">
        <v>431</v>
      </c>
      <c r="B56" s="22" t="s">
        <v>341</v>
      </c>
      <c r="C56" s="23"/>
      <c r="D56" s="23"/>
      <c r="E56" s="23"/>
      <c r="F56" s="23"/>
      <c r="G56" s="25" t="s">
        <v>432</v>
      </c>
      <c r="H56" s="54">
        <v>-121079</v>
      </c>
      <c r="I56" s="54">
        <v>0</v>
      </c>
      <c r="J56" s="54">
        <v>0</v>
      </c>
      <c r="K56" s="54">
        <v>-121079</v>
      </c>
      <c r="L56" s="64"/>
    </row>
    <row r="57" spans="1:12" x14ac:dyDescent="0.3">
      <c r="A57" s="26" t="s">
        <v>341</v>
      </c>
      <c r="B57" s="22" t="s">
        <v>341</v>
      </c>
      <c r="C57" s="23"/>
      <c r="D57" s="23"/>
      <c r="E57" s="23"/>
      <c r="F57" s="23"/>
      <c r="G57" s="27" t="s">
        <v>341</v>
      </c>
      <c r="H57" s="53"/>
      <c r="I57" s="53"/>
      <c r="J57" s="53"/>
      <c r="K57" s="53"/>
      <c r="L57" s="65"/>
    </row>
    <row r="58" spans="1:12" x14ac:dyDescent="0.3">
      <c r="A58" s="18" t="s">
        <v>433</v>
      </c>
      <c r="B58" s="22" t="s">
        <v>341</v>
      </c>
      <c r="C58" s="23"/>
      <c r="D58" s="23"/>
      <c r="E58" s="19" t="s">
        <v>434</v>
      </c>
      <c r="F58" s="20"/>
      <c r="G58" s="20"/>
      <c r="H58" s="52">
        <v>13730621.130000001</v>
      </c>
      <c r="I58" s="52">
        <v>0</v>
      </c>
      <c r="J58" s="52">
        <v>0</v>
      </c>
      <c r="K58" s="52">
        <v>13730621.130000001</v>
      </c>
      <c r="L58" s="110"/>
    </row>
    <row r="59" spans="1:12" x14ac:dyDescent="0.3">
      <c r="A59" s="18" t="s">
        <v>435</v>
      </c>
      <c r="B59" s="22" t="s">
        <v>341</v>
      </c>
      <c r="C59" s="23"/>
      <c r="D59" s="23"/>
      <c r="E59" s="23"/>
      <c r="F59" s="19" t="s">
        <v>434</v>
      </c>
      <c r="G59" s="20"/>
      <c r="H59" s="52">
        <v>13730621.130000001</v>
      </c>
      <c r="I59" s="52">
        <v>0</v>
      </c>
      <c r="J59" s="52">
        <v>0</v>
      </c>
      <c r="K59" s="52">
        <v>13730621.130000001</v>
      </c>
      <c r="L59" s="110"/>
    </row>
    <row r="60" spans="1:12" x14ac:dyDescent="0.3">
      <c r="A60" s="24" t="s">
        <v>436</v>
      </c>
      <c r="B60" s="22" t="s">
        <v>341</v>
      </c>
      <c r="C60" s="23"/>
      <c r="D60" s="23"/>
      <c r="E60" s="23"/>
      <c r="F60" s="23"/>
      <c r="G60" s="25" t="s">
        <v>417</v>
      </c>
      <c r="H60" s="54">
        <v>330449.21999999997</v>
      </c>
      <c r="I60" s="54">
        <v>0</v>
      </c>
      <c r="J60" s="54">
        <v>0</v>
      </c>
      <c r="K60" s="54">
        <v>330449.21999999997</v>
      </c>
      <c r="L60" s="64"/>
    </row>
    <row r="61" spans="1:12" x14ac:dyDescent="0.3">
      <c r="A61" s="24" t="s">
        <v>437</v>
      </c>
      <c r="B61" s="22" t="s">
        <v>341</v>
      </c>
      <c r="C61" s="23"/>
      <c r="D61" s="23"/>
      <c r="E61" s="23"/>
      <c r="F61" s="23"/>
      <c r="G61" s="25" t="s">
        <v>438</v>
      </c>
      <c r="H61" s="54">
        <v>170211.85</v>
      </c>
      <c r="I61" s="54">
        <v>0</v>
      </c>
      <c r="J61" s="54">
        <v>0</v>
      </c>
      <c r="K61" s="54">
        <v>170211.85</v>
      </c>
      <c r="L61" s="64"/>
    </row>
    <row r="62" spans="1:12" x14ac:dyDescent="0.3">
      <c r="A62" s="24" t="s">
        <v>439</v>
      </c>
      <c r="B62" s="22" t="s">
        <v>341</v>
      </c>
      <c r="C62" s="23"/>
      <c r="D62" s="23"/>
      <c r="E62" s="23"/>
      <c r="F62" s="23"/>
      <c r="G62" s="25" t="s">
        <v>440</v>
      </c>
      <c r="H62" s="54">
        <v>2379044.61</v>
      </c>
      <c r="I62" s="54">
        <v>0</v>
      </c>
      <c r="J62" s="54">
        <v>0</v>
      </c>
      <c r="K62" s="54">
        <v>2379044.61</v>
      </c>
      <c r="L62" s="64"/>
    </row>
    <row r="63" spans="1:12" x14ac:dyDescent="0.3">
      <c r="A63" s="24" t="s">
        <v>441</v>
      </c>
      <c r="B63" s="22" t="s">
        <v>341</v>
      </c>
      <c r="C63" s="23"/>
      <c r="D63" s="23"/>
      <c r="E63" s="23"/>
      <c r="F63" s="23"/>
      <c r="G63" s="25" t="s">
        <v>415</v>
      </c>
      <c r="H63" s="54">
        <v>1411245.31</v>
      </c>
      <c r="I63" s="54">
        <v>0</v>
      </c>
      <c r="J63" s="54">
        <v>0</v>
      </c>
      <c r="K63" s="54">
        <v>1411245.31</v>
      </c>
      <c r="L63" s="64"/>
    </row>
    <row r="64" spans="1:12" x14ac:dyDescent="0.3">
      <c r="A64" s="24" t="s">
        <v>442</v>
      </c>
      <c r="B64" s="22" t="s">
        <v>341</v>
      </c>
      <c r="C64" s="23"/>
      <c r="D64" s="23"/>
      <c r="E64" s="23"/>
      <c r="F64" s="23"/>
      <c r="G64" s="25" t="s">
        <v>413</v>
      </c>
      <c r="H64" s="54">
        <v>1991056.13</v>
      </c>
      <c r="I64" s="54">
        <v>0</v>
      </c>
      <c r="J64" s="54">
        <v>0</v>
      </c>
      <c r="K64" s="54">
        <v>1991056.13</v>
      </c>
      <c r="L64" s="64"/>
    </row>
    <row r="65" spans="1:12" x14ac:dyDescent="0.3">
      <c r="A65" s="24" t="s">
        <v>443</v>
      </c>
      <c r="B65" s="22" t="s">
        <v>341</v>
      </c>
      <c r="C65" s="23"/>
      <c r="D65" s="23"/>
      <c r="E65" s="23"/>
      <c r="F65" s="23"/>
      <c r="G65" s="25" t="s">
        <v>444</v>
      </c>
      <c r="H65" s="54">
        <v>6274100.9000000004</v>
      </c>
      <c r="I65" s="54">
        <v>0</v>
      </c>
      <c r="J65" s="54">
        <v>0</v>
      </c>
      <c r="K65" s="54">
        <v>6274100.9000000004</v>
      </c>
      <c r="L65" s="64"/>
    </row>
    <row r="66" spans="1:12" x14ac:dyDescent="0.3">
      <c r="A66" s="24" t="s">
        <v>445</v>
      </c>
      <c r="B66" s="22" t="s">
        <v>341</v>
      </c>
      <c r="C66" s="23"/>
      <c r="D66" s="23"/>
      <c r="E66" s="23"/>
      <c r="F66" s="23"/>
      <c r="G66" s="25" t="s">
        <v>446</v>
      </c>
      <c r="H66" s="54">
        <v>761500.05</v>
      </c>
      <c r="I66" s="54">
        <v>0</v>
      </c>
      <c r="J66" s="54">
        <v>0</v>
      </c>
      <c r="K66" s="54">
        <v>761500.05</v>
      </c>
      <c r="L66" s="64"/>
    </row>
    <row r="67" spans="1:12" x14ac:dyDescent="0.3">
      <c r="A67" s="24" t="s">
        <v>447</v>
      </c>
      <c r="B67" s="22" t="s">
        <v>341</v>
      </c>
      <c r="C67" s="23"/>
      <c r="D67" s="23"/>
      <c r="E67" s="23"/>
      <c r="F67" s="23"/>
      <c r="G67" s="25" t="s">
        <v>448</v>
      </c>
      <c r="H67" s="54">
        <v>104497</v>
      </c>
      <c r="I67" s="54">
        <v>0</v>
      </c>
      <c r="J67" s="54">
        <v>0</v>
      </c>
      <c r="K67" s="54">
        <v>104497</v>
      </c>
      <c r="L67" s="64"/>
    </row>
    <row r="68" spans="1:12" x14ac:dyDescent="0.3">
      <c r="A68" s="24" t="s">
        <v>449</v>
      </c>
      <c r="B68" s="22" t="s">
        <v>341</v>
      </c>
      <c r="C68" s="23"/>
      <c r="D68" s="23"/>
      <c r="E68" s="23"/>
      <c r="F68" s="23"/>
      <c r="G68" s="25" t="s">
        <v>411</v>
      </c>
      <c r="H68" s="54">
        <v>295946.06</v>
      </c>
      <c r="I68" s="54">
        <v>0</v>
      </c>
      <c r="J68" s="54">
        <v>0</v>
      </c>
      <c r="K68" s="54">
        <v>295946.06</v>
      </c>
      <c r="L68" s="64"/>
    </row>
    <row r="69" spans="1:12" x14ac:dyDescent="0.3">
      <c r="A69" s="24" t="s">
        <v>450</v>
      </c>
      <c r="B69" s="22" t="s">
        <v>341</v>
      </c>
      <c r="C69" s="23"/>
      <c r="D69" s="23"/>
      <c r="E69" s="23"/>
      <c r="F69" s="23"/>
      <c r="G69" s="25" t="s">
        <v>451</v>
      </c>
      <c r="H69" s="54">
        <v>12570</v>
      </c>
      <c r="I69" s="54">
        <v>0</v>
      </c>
      <c r="J69" s="54">
        <v>0</v>
      </c>
      <c r="K69" s="54">
        <v>12570</v>
      </c>
      <c r="L69" s="64"/>
    </row>
    <row r="70" spans="1:12" x14ac:dyDescent="0.3">
      <c r="A70" s="26" t="s">
        <v>341</v>
      </c>
      <c r="B70" s="22" t="s">
        <v>341</v>
      </c>
      <c r="C70" s="23"/>
      <c r="D70" s="23"/>
      <c r="E70" s="23"/>
      <c r="F70" s="23"/>
      <c r="G70" s="27" t="s">
        <v>341</v>
      </c>
      <c r="H70" s="53"/>
      <c r="I70" s="53"/>
      <c r="J70" s="53"/>
      <c r="K70" s="53"/>
      <c r="L70" s="65"/>
    </row>
    <row r="71" spans="1:12" x14ac:dyDescent="0.3">
      <c r="A71" s="18" t="s">
        <v>452</v>
      </c>
      <c r="B71" s="22" t="s">
        <v>341</v>
      </c>
      <c r="C71" s="23"/>
      <c r="D71" s="23"/>
      <c r="E71" s="19" t="s">
        <v>453</v>
      </c>
      <c r="F71" s="20"/>
      <c r="G71" s="20"/>
      <c r="H71" s="52">
        <v>-12138196.09</v>
      </c>
      <c r="I71" s="52">
        <v>0</v>
      </c>
      <c r="J71" s="52">
        <v>49625.43</v>
      </c>
      <c r="K71" s="52">
        <v>-12187821.52</v>
      </c>
      <c r="L71" s="110"/>
    </row>
    <row r="72" spans="1:12" x14ac:dyDescent="0.3">
      <c r="A72" s="18" t="s">
        <v>454</v>
      </c>
      <c r="B72" s="22" t="s">
        <v>341</v>
      </c>
      <c r="C72" s="23"/>
      <c r="D72" s="23"/>
      <c r="E72" s="23"/>
      <c r="F72" s="19" t="s">
        <v>453</v>
      </c>
      <c r="G72" s="20"/>
      <c r="H72" s="52">
        <v>-12138196.09</v>
      </c>
      <c r="I72" s="52">
        <v>0</v>
      </c>
      <c r="J72" s="52">
        <v>49625.43</v>
      </c>
      <c r="K72" s="52">
        <v>-12187821.52</v>
      </c>
      <c r="L72" s="110"/>
    </row>
    <row r="73" spans="1:12" x14ac:dyDescent="0.3">
      <c r="A73" s="24" t="s">
        <v>455</v>
      </c>
      <c r="B73" s="22" t="s">
        <v>341</v>
      </c>
      <c r="C73" s="23"/>
      <c r="D73" s="23"/>
      <c r="E73" s="23"/>
      <c r="F73" s="23"/>
      <c r="G73" s="25" t="s">
        <v>456</v>
      </c>
      <c r="H73" s="54">
        <v>-2379044.61</v>
      </c>
      <c r="I73" s="54">
        <v>0</v>
      </c>
      <c r="J73" s="54">
        <v>0</v>
      </c>
      <c r="K73" s="54">
        <v>-2379044.61</v>
      </c>
      <c r="L73" s="64"/>
    </row>
    <row r="74" spans="1:12" x14ac:dyDescent="0.3">
      <c r="A74" s="24" t="s">
        <v>457</v>
      </c>
      <c r="B74" s="22" t="s">
        <v>341</v>
      </c>
      <c r="C74" s="23"/>
      <c r="D74" s="23"/>
      <c r="E74" s="23"/>
      <c r="F74" s="23"/>
      <c r="G74" s="25" t="s">
        <v>424</v>
      </c>
      <c r="H74" s="54">
        <v>-1566903.46</v>
      </c>
      <c r="I74" s="54">
        <v>0</v>
      </c>
      <c r="J74" s="54">
        <v>10266.66</v>
      </c>
      <c r="K74" s="54">
        <v>-1577170.12</v>
      </c>
      <c r="L74" s="64"/>
    </row>
    <row r="75" spans="1:12" x14ac:dyDescent="0.3">
      <c r="A75" s="24" t="s">
        <v>458</v>
      </c>
      <c r="B75" s="22" t="s">
        <v>341</v>
      </c>
      <c r="C75" s="23"/>
      <c r="D75" s="23"/>
      <c r="E75" s="23"/>
      <c r="F75" s="23"/>
      <c r="G75" s="25" t="s">
        <v>426</v>
      </c>
      <c r="H75" s="54">
        <v>-1025732.82</v>
      </c>
      <c r="I75" s="54">
        <v>0</v>
      </c>
      <c r="J75" s="54">
        <v>11483.24</v>
      </c>
      <c r="K75" s="54">
        <v>-1037216.06</v>
      </c>
      <c r="L75" s="64"/>
    </row>
    <row r="76" spans="1:12" x14ac:dyDescent="0.3">
      <c r="A76" s="24" t="s">
        <v>459</v>
      </c>
      <c r="B76" s="22" t="s">
        <v>341</v>
      </c>
      <c r="C76" s="23"/>
      <c r="D76" s="23"/>
      <c r="E76" s="23"/>
      <c r="F76" s="23"/>
      <c r="G76" s="25" t="s">
        <v>428</v>
      </c>
      <c r="H76" s="54">
        <v>-330449.21999999997</v>
      </c>
      <c r="I76" s="54">
        <v>0</v>
      </c>
      <c r="J76" s="54">
        <v>0</v>
      </c>
      <c r="K76" s="54">
        <v>-330449.21999999997</v>
      </c>
      <c r="L76" s="64"/>
    </row>
    <row r="77" spans="1:12" x14ac:dyDescent="0.3">
      <c r="A77" s="24" t="s">
        <v>460</v>
      </c>
      <c r="B77" s="22" t="s">
        <v>341</v>
      </c>
      <c r="C77" s="23"/>
      <c r="D77" s="23"/>
      <c r="E77" s="23"/>
      <c r="F77" s="23"/>
      <c r="G77" s="25" t="s">
        <v>461</v>
      </c>
      <c r="H77" s="54">
        <v>-518478.86</v>
      </c>
      <c r="I77" s="54">
        <v>0</v>
      </c>
      <c r="J77" s="54">
        <v>869.49</v>
      </c>
      <c r="K77" s="54">
        <v>-519348.35</v>
      </c>
      <c r="L77" s="64"/>
    </row>
    <row r="78" spans="1:12" x14ac:dyDescent="0.3">
      <c r="A78" s="24" t="s">
        <v>462</v>
      </c>
      <c r="B78" s="22" t="s">
        <v>341</v>
      </c>
      <c r="C78" s="23"/>
      <c r="D78" s="23"/>
      <c r="E78" s="23"/>
      <c r="F78" s="23"/>
      <c r="G78" s="25" t="s">
        <v>463</v>
      </c>
      <c r="H78" s="54">
        <v>-60910.76</v>
      </c>
      <c r="I78" s="54">
        <v>0</v>
      </c>
      <c r="J78" s="54">
        <v>858.88</v>
      </c>
      <c r="K78" s="54">
        <v>-61769.64</v>
      </c>
      <c r="L78" s="64"/>
    </row>
    <row r="79" spans="1:12" x14ac:dyDescent="0.3">
      <c r="A79" s="24" t="s">
        <v>464</v>
      </c>
      <c r="B79" s="22" t="s">
        <v>341</v>
      </c>
      <c r="C79" s="23"/>
      <c r="D79" s="23"/>
      <c r="E79" s="23"/>
      <c r="F79" s="23"/>
      <c r="G79" s="25" t="s">
        <v>465</v>
      </c>
      <c r="H79" s="54">
        <v>-5822266.8300000001</v>
      </c>
      <c r="I79" s="54">
        <v>0</v>
      </c>
      <c r="J79" s="54">
        <v>25168.19</v>
      </c>
      <c r="K79" s="54">
        <v>-5847435.0199999996</v>
      </c>
      <c r="L79" s="64"/>
    </row>
    <row r="80" spans="1:12" x14ac:dyDescent="0.3">
      <c r="A80" s="24" t="s">
        <v>466</v>
      </c>
      <c r="B80" s="22" t="s">
        <v>341</v>
      </c>
      <c r="C80" s="23"/>
      <c r="D80" s="23"/>
      <c r="E80" s="23"/>
      <c r="F80" s="23"/>
      <c r="G80" s="25" t="s">
        <v>467</v>
      </c>
      <c r="H80" s="54">
        <v>-151323.28</v>
      </c>
      <c r="I80" s="54">
        <v>0</v>
      </c>
      <c r="J80" s="54">
        <v>391.53</v>
      </c>
      <c r="K80" s="54">
        <v>-151714.81</v>
      </c>
      <c r="L80" s="64"/>
    </row>
    <row r="81" spans="1:12" x14ac:dyDescent="0.3">
      <c r="A81" s="24" t="s">
        <v>468</v>
      </c>
      <c r="B81" s="22" t="s">
        <v>341</v>
      </c>
      <c r="C81" s="23"/>
      <c r="D81" s="23"/>
      <c r="E81" s="23"/>
      <c r="F81" s="23"/>
      <c r="G81" s="25" t="s">
        <v>430</v>
      </c>
      <c r="H81" s="54">
        <v>-275395.34999999998</v>
      </c>
      <c r="I81" s="54">
        <v>0</v>
      </c>
      <c r="J81" s="54">
        <v>474.5</v>
      </c>
      <c r="K81" s="54">
        <v>-275869.84999999998</v>
      </c>
      <c r="L81" s="64"/>
    </row>
    <row r="82" spans="1:12" x14ac:dyDescent="0.3">
      <c r="A82" s="24" t="s">
        <v>469</v>
      </c>
      <c r="B82" s="22" t="s">
        <v>341</v>
      </c>
      <c r="C82" s="23"/>
      <c r="D82" s="23"/>
      <c r="E82" s="23"/>
      <c r="F82" s="23"/>
      <c r="G82" s="25" t="s">
        <v>470</v>
      </c>
      <c r="H82" s="54">
        <v>-7690.9</v>
      </c>
      <c r="I82" s="54">
        <v>0</v>
      </c>
      <c r="J82" s="54">
        <v>112.94</v>
      </c>
      <c r="K82" s="54">
        <v>-7803.84</v>
      </c>
      <c r="L82" s="64"/>
    </row>
    <row r="83" spans="1:12" x14ac:dyDescent="0.3">
      <c r="A83" s="26" t="s">
        <v>341</v>
      </c>
      <c r="B83" s="22" t="s">
        <v>341</v>
      </c>
      <c r="C83" s="23"/>
      <c r="D83" s="23"/>
      <c r="E83" s="23"/>
      <c r="F83" s="23"/>
      <c r="G83" s="27" t="s">
        <v>341</v>
      </c>
      <c r="H83" s="53"/>
      <c r="I83" s="53"/>
      <c r="J83" s="53"/>
      <c r="K83" s="53"/>
      <c r="L83" s="65"/>
    </row>
    <row r="84" spans="1:12" x14ac:dyDescent="0.3">
      <c r="A84" s="18" t="s">
        <v>471</v>
      </c>
      <c r="B84" s="22" t="s">
        <v>341</v>
      </c>
      <c r="C84" s="23"/>
      <c r="D84" s="23"/>
      <c r="E84" s="19" t="s">
        <v>472</v>
      </c>
      <c r="F84" s="20"/>
      <c r="G84" s="20"/>
      <c r="H84" s="52">
        <v>206769.81</v>
      </c>
      <c r="I84" s="52">
        <v>0</v>
      </c>
      <c r="J84" s="52">
        <v>0</v>
      </c>
      <c r="K84" s="52">
        <v>206769.81</v>
      </c>
      <c r="L84" s="110"/>
    </row>
    <row r="85" spans="1:12" x14ac:dyDescent="0.3">
      <c r="A85" s="18" t="s">
        <v>473</v>
      </c>
      <c r="B85" s="22" t="s">
        <v>341</v>
      </c>
      <c r="C85" s="23"/>
      <c r="D85" s="23"/>
      <c r="E85" s="23"/>
      <c r="F85" s="19" t="s">
        <v>472</v>
      </c>
      <c r="G85" s="20"/>
      <c r="H85" s="52">
        <v>206769.81</v>
      </c>
      <c r="I85" s="52">
        <v>0</v>
      </c>
      <c r="J85" s="52">
        <v>0</v>
      </c>
      <c r="K85" s="52">
        <v>206769.81</v>
      </c>
      <c r="L85" s="110"/>
    </row>
    <row r="86" spans="1:12" x14ac:dyDescent="0.3">
      <c r="A86" s="24" t="s">
        <v>474</v>
      </c>
      <c r="B86" s="22" t="s">
        <v>341</v>
      </c>
      <c r="C86" s="23"/>
      <c r="D86" s="23"/>
      <c r="E86" s="23"/>
      <c r="F86" s="23"/>
      <c r="G86" s="25" t="s">
        <v>475</v>
      </c>
      <c r="H86" s="54">
        <v>206769.81</v>
      </c>
      <c r="I86" s="54">
        <v>0</v>
      </c>
      <c r="J86" s="54">
        <v>0</v>
      </c>
      <c r="K86" s="54">
        <v>206769.81</v>
      </c>
      <c r="L86" s="64"/>
    </row>
    <row r="87" spans="1:12" x14ac:dyDescent="0.3">
      <c r="A87" s="26" t="s">
        <v>341</v>
      </c>
      <c r="B87" s="22" t="s">
        <v>341</v>
      </c>
      <c r="C87" s="23"/>
      <c r="D87" s="23"/>
      <c r="E87" s="23"/>
      <c r="F87" s="23"/>
      <c r="G87" s="27" t="s">
        <v>341</v>
      </c>
      <c r="H87" s="53"/>
      <c r="I87" s="53"/>
      <c r="J87" s="53"/>
      <c r="K87" s="53"/>
      <c r="L87" s="65"/>
    </row>
    <row r="88" spans="1:12" x14ac:dyDescent="0.3">
      <c r="A88" s="18" t="s">
        <v>476</v>
      </c>
      <c r="B88" s="22" t="s">
        <v>341</v>
      </c>
      <c r="C88" s="23"/>
      <c r="D88" s="23"/>
      <c r="E88" s="19" t="s">
        <v>477</v>
      </c>
      <c r="F88" s="20"/>
      <c r="G88" s="20"/>
      <c r="H88" s="52">
        <v>-178518.42</v>
      </c>
      <c r="I88" s="52">
        <v>0</v>
      </c>
      <c r="J88" s="52">
        <v>794.16</v>
      </c>
      <c r="K88" s="52">
        <v>-179312.58</v>
      </c>
      <c r="L88" s="110"/>
    </row>
    <row r="89" spans="1:12" x14ac:dyDescent="0.3">
      <c r="A89" s="18" t="s">
        <v>478</v>
      </c>
      <c r="B89" s="22" t="s">
        <v>341</v>
      </c>
      <c r="C89" s="23"/>
      <c r="D89" s="23"/>
      <c r="E89" s="23"/>
      <c r="F89" s="19" t="s">
        <v>479</v>
      </c>
      <c r="G89" s="20"/>
      <c r="H89" s="52">
        <v>-178518.42</v>
      </c>
      <c r="I89" s="52">
        <v>0</v>
      </c>
      <c r="J89" s="52">
        <v>794.16</v>
      </c>
      <c r="K89" s="52">
        <v>-179312.58</v>
      </c>
      <c r="L89" s="110"/>
    </row>
    <row r="90" spans="1:12" x14ac:dyDescent="0.3">
      <c r="A90" s="24" t="s">
        <v>480</v>
      </c>
      <c r="B90" s="22" t="s">
        <v>341</v>
      </c>
      <c r="C90" s="23"/>
      <c r="D90" s="23"/>
      <c r="E90" s="23"/>
      <c r="F90" s="23"/>
      <c r="G90" s="25" t="s">
        <v>481</v>
      </c>
      <c r="H90" s="54">
        <v>-178518.42</v>
      </c>
      <c r="I90" s="54">
        <v>0</v>
      </c>
      <c r="J90" s="54">
        <v>794.16</v>
      </c>
      <c r="K90" s="54">
        <v>-179312.58</v>
      </c>
      <c r="L90" s="64"/>
    </row>
    <row r="91" spans="1:12" x14ac:dyDescent="0.3">
      <c r="A91" s="18" t="s">
        <v>341</v>
      </c>
      <c r="B91" s="22" t="s">
        <v>341</v>
      </c>
      <c r="C91" s="23"/>
      <c r="D91" s="23"/>
      <c r="E91" s="19" t="s">
        <v>341</v>
      </c>
      <c r="F91" s="20"/>
      <c r="G91" s="20"/>
      <c r="H91" s="56"/>
      <c r="I91" s="56"/>
      <c r="J91" s="56"/>
      <c r="K91" s="56"/>
      <c r="L91" s="111"/>
    </row>
    <row r="92" spans="1:12" x14ac:dyDescent="0.3">
      <c r="A92" s="18" t="s">
        <v>56</v>
      </c>
      <c r="B92" s="19" t="s">
        <v>482</v>
      </c>
      <c r="C92" s="20"/>
      <c r="D92" s="20"/>
      <c r="E92" s="20"/>
      <c r="F92" s="20"/>
      <c r="G92" s="20"/>
      <c r="H92" s="52">
        <v>13493673.9</v>
      </c>
      <c r="I92" s="52">
        <v>5278351.5999999996</v>
      </c>
      <c r="J92" s="52">
        <v>6117028.1399999997</v>
      </c>
      <c r="K92" s="52">
        <v>14332350.439999999</v>
      </c>
      <c r="L92" s="110"/>
    </row>
    <row r="93" spans="1:12" x14ac:dyDescent="0.3">
      <c r="A93" s="18" t="s">
        <v>483</v>
      </c>
      <c r="B93" s="21" t="s">
        <v>341</v>
      </c>
      <c r="C93" s="19" t="s">
        <v>484</v>
      </c>
      <c r="D93" s="20"/>
      <c r="E93" s="20"/>
      <c r="F93" s="20"/>
      <c r="G93" s="20"/>
      <c r="H93" s="52">
        <v>11497043.01</v>
      </c>
      <c r="I93" s="52">
        <v>5218528.97</v>
      </c>
      <c r="J93" s="52">
        <v>6115195.4000000004</v>
      </c>
      <c r="K93" s="52">
        <v>12393709.439999999</v>
      </c>
      <c r="L93" s="110"/>
    </row>
    <row r="94" spans="1:12" x14ac:dyDescent="0.3">
      <c r="A94" s="18" t="s">
        <v>485</v>
      </c>
      <c r="B94" s="22" t="s">
        <v>341</v>
      </c>
      <c r="C94" s="23"/>
      <c r="D94" s="19" t="s">
        <v>486</v>
      </c>
      <c r="E94" s="20"/>
      <c r="F94" s="20"/>
      <c r="G94" s="20"/>
      <c r="H94" s="52">
        <v>2717357.83</v>
      </c>
      <c r="I94" s="52">
        <v>3551576.23</v>
      </c>
      <c r="J94" s="52">
        <v>3585081.41</v>
      </c>
      <c r="K94" s="52">
        <v>2750863.01</v>
      </c>
      <c r="L94" s="110"/>
    </row>
    <row r="95" spans="1:12" x14ac:dyDescent="0.3">
      <c r="A95" s="18" t="s">
        <v>487</v>
      </c>
      <c r="B95" s="22" t="s">
        <v>341</v>
      </c>
      <c r="C95" s="23"/>
      <c r="D95" s="23"/>
      <c r="E95" s="19" t="s">
        <v>488</v>
      </c>
      <c r="F95" s="20"/>
      <c r="G95" s="20"/>
      <c r="H95" s="52">
        <v>1969142.21</v>
      </c>
      <c r="I95" s="52">
        <v>2901238.35</v>
      </c>
      <c r="J95" s="52">
        <v>2947036.18</v>
      </c>
      <c r="K95" s="52">
        <v>2014940.04</v>
      </c>
      <c r="L95" s="110"/>
    </row>
    <row r="96" spans="1:12" x14ac:dyDescent="0.3">
      <c r="A96" s="18" t="s">
        <v>489</v>
      </c>
      <c r="B96" s="22" t="s">
        <v>341</v>
      </c>
      <c r="C96" s="23"/>
      <c r="D96" s="23"/>
      <c r="E96" s="23"/>
      <c r="F96" s="19" t="s">
        <v>488</v>
      </c>
      <c r="G96" s="20"/>
      <c r="H96" s="52">
        <v>1969142.21</v>
      </c>
      <c r="I96" s="52">
        <v>2901238.35</v>
      </c>
      <c r="J96" s="52">
        <v>2947036.18</v>
      </c>
      <c r="K96" s="52">
        <v>2014940.04</v>
      </c>
      <c r="L96" s="110"/>
    </row>
    <row r="97" spans="1:12" x14ac:dyDescent="0.3">
      <c r="A97" s="24" t="s">
        <v>490</v>
      </c>
      <c r="B97" s="22" t="s">
        <v>341</v>
      </c>
      <c r="C97" s="23"/>
      <c r="D97" s="23"/>
      <c r="E97" s="23"/>
      <c r="F97" s="23"/>
      <c r="G97" s="25" t="s">
        <v>491</v>
      </c>
      <c r="H97" s="54">
        <v>0</v>
      </c>
      <c r="I97" s="54">
        <v>763395.51</v>
      </c>
      <c r="J97" s="54">
        <v>763395.51</v>
      </c>
      <c r="K97" s="54">
        <v>0</v>
      </c>
      <c r="L97" s="64"/>
    </row>
    <row r="98" spans="1:12" x14ac:dyDescent="0.3">
      <c r="A98" s="24" t="s">
        <v>492</v>
      </c>
      <c r="B98" s="22" t="s">
        <v>341</v>
      </c>
      <c r="C98" s="23"/>
      <c r="D98" s="23"/>
      <c r="E98" s="23"/>
      <c r="F98" s="23"/>
      <c r="G98" s="25" t="s">
        <v>493</v>
      </c>
      <c r="H98" s="54">
        <v>1314850.68</v>
      </c>
      <c r="I98" s="54">
        <v>1314850.68</v>
      </c>
      <c r="J98" s="54">
        <v>1286044.58</v>
      </c>
      <c r="K98" s="54">
        <v>1286044.58</v>
      </c>
      <c r="L98" s="64"/>
    </row>
    <row r="99" spans="1:12" x14ac:dyDescent="0.3">
      <c r="A99" s="24" t="s">
        <v>494</v>
      </c>
      <c r="B99" s="22" t="s">
        <v>341</v>
      </c>
      <c r="C99" s="23"/>
      <c r="D99" s="23"/>
      <c r="E99" s="23"/>
      <c r="F99" s="23"/>
      <c r="G99" s="25" t="s">
        <v>495</v>
      </c>
      <c r="H99" s="54">
        <v>474277.66</v>
      </c>
      <c r="I99" s="54">
        <v>474277.66</v>
      </c>
      <c r="J99" s="54">
        <v>554937.18999999994</v>
      </c>
      <c r="K99" s="54">
        <v>554937.18999999994</v>
      </c>
      <c r="L99" s="64"/>
    </row>
    <row r="100" spans="1:12" x14ac:dyDescent="0.3">
      <c r="A100" s="24" t="s">
        <v>496</v>
      </c>
      <c r="B100" s="22" t="s">
        <v>341</v>
      </c>
      <c r="C100" s="23"/>
      <c r="D100" s="23"/>
      <c r="E100" s="23"/>
      <c r="F100" s="23"/>
      <c r="G100" s="25" t="s">
        <v>497</v>
      </c>
      <c r="H100" s="54">
        <v>0</v>
      </c>
      <c r="I100" s="54">
        <v>3422.82</v>
      </c>
      <c r="J100" s="54">
        <v>3422.82</v>
      </c>
      <c r="K100" s="54">
        <v>0</v>
      </c>
      <c r="L100" s="64"/>
    </row>
    <row r="101" spans="1:12" x14ac:dyDescent="0.3">
      <c r="A101" s="24" t="s">
        <v>498</v>
      </c>
      <c r="B101" s="22" t="s">
        <v>341</v>
      </c>
      <c r="C101" s="23"/>
      <c r="D101" s="23"/>
      <c r="E101" s="23"/>
      <c r="F101" s="23"/>
      <c r="G101" s="25" t="s">
        <v>499</v>
      </c>
      <c r="H101" s="54">
        <v>0</v>
      </c>
      <c r="I101" s="54">
        <v>12200.07</v>
      </c>
      <c r="J101" s="54">
        <v>12200.07</v>
      </c>
      <c r="K101" s="54">
        <v>0</v>
      </c>
      <c r="L101" s="64"/>
    </row>
    <row r="102" spans="1:12" x14ac:dyDescent="0.3">
      <c r="A102" s="24" t="s">
        <v>500</v>
      </c>
      <c r="B102" s="22" t="s">
        <v>341</v>
      </c>
      <c r="C102" s="23"/>
      <c r="D102" s="23"/>
      <c r="E102" s="23"/>
      <c r="F102" s="23"/>
      <c r="G102" s="25" t="s">
        <v>501</v>
      </c>
      <c r="H102" s="54">
        <v>180013.87</v>
      </c>
      <c r="I102" s="54">
        <v>333091.61</v>
      </c>
      <c r="J102" s="54">
        <v>327036.01</v>
      </c>
      <c r="K102" s="54">
        <v>173958.27</v>
      </c>
      <c r="L102" s="64"/>
    </row>
    <row r="103" spans="1:12" x14ac:dyDescent="0.3">
      <c r="A103" s="26" t="s">
        <v>341</v>
      </c>
      <c r="B103" s="22" t="s">
        <v>341</v>
      </c>
      <c r="C103" s="23"/>
      <c r="D103" s="23"/>
      <c r="E103" s="23"/>
      <c r="F103" s="23"/>
      <c r="G103" s="27" t="s">
        <v>341</v>
      </c>
      <c r="H103" s="53"/>
      <c r="I103" s="53"/>
      <c r="J103" s="53"/>
      <c r="K103" s="53"/>
      <c r="L103" s="65"/>
    </row>
    <row r="104" spans="1:12" x14ac:dyDescent="0.3">
      <c r="A104" s="18" t="s">
        <v>502</v>
      </c>
      <c r="B104" s="22" t="s">
        <v>341</v>
      </c>
      <c r="C104" s="23"/>
      <c r="D104" s="23"/>
      <c r="E104" s="19" t="s">
        <v>503</v>
      </c>
      <c r="F104" s="20"/>
      <c r="G104" s="20"/>
      <c r="H104" s="52">
        <v>247954.8</v>
      </c>
      <c r="I104" s="52">
        <v>262289.7</v>
      </c>
      <c r="J104" s="52">
        <v>314881.99</v>
      </c>
      <c r="K104" s="52">
        <v>300547.09000000003</v>
      </c>
      <c r="L104" s="110"/>
    </row>
    <row r="105" spans="1:12" x14ac:dyDescent="0.3">
      <c r="A105" s="18" t="s">
        <v>504</v>
      </c>
      <c r="B105" s="22" t="s">
        <v>341</v>
      </c>
      <c r="C105" s="23"/>
      <c r="D105" s="23"/>
      <c r="E105" s="23"/>
      <c r="F105" s="19" t="s">
        <v>503</v>
      </c>
      <c r="G105" s="20"/>
      <c r="H105" s="52">
        <v>247954.8</v>
      </c>
      <c r="I105" s="52">
        <v>262289.7</v>
      </c>
      <c r="J105" s="52">
        <v>314881.99</v>
      </c>
      <c r="K105" s="52">
        <v>300547.09000000003</v>
      </c>
      <c r="L105" s="110"/>
    </row>
    <row r="106" spans="1:12" x14ac:dyDescent="0.3">
      <c r="A106" s="24" t="s">
        <v>505</v>
      </c>
      <c r="B106" s="22" t="s">
        <v>341</v>
      </c>
      <c r="C106" s="23"/>
      <c r="D106" s="23"/>
      <c r="E106" s="23"/>
      <c r="F106" s="23"/>
      <c r="G106" s="25" t="s">
        <v>506</v>
      </c>
      <c r="H106" s="54">
        <v>193920.06</v>
      </c>
      <c r="I106" s="54">
        <v>208254.96</v>
      </c>
      <c r="J106" s="54">
        <v>247937.27</v>
      </c>
      <c r="K106" s="54">
        <v>233602.37</v>
      </c>
      <c r="L106" s="64"/>
    </row>
    <row r="107" spans="1:12" x14ac:dyDescent="0.3">
      <c r="A107" s="24" t="s">
        <v>507</v>
      </c>
      <c r="B107" s="22" t="s">
        <v>341</v>
      </c>
      <c r="C107" s="23"/>
      <c r="D107" s="23"/>
      <c r="E107" s="23"/>
      <c r="F107" s="23"/>
      <c r="G107" s="25" t="s">
        <v>508</v>
      </c>
      <c r="H107" s="54">
        <v>45600.79</v>
      </c>
      <c r="I107" s="54">
        <v>45600.79</v>
      </c>
      <c r="J107" s="54">
        <v>55427.12</v>
      </c>
      <c r="K107" s="54">
        <v>55427.12</v>
      </c>
      <c r="L107" s="64"/>
    </row>
    <row r="108" spans="1:12" x14ac:dyDescent="0.3">
      <c r="A108" s="24" t="s">
        <v>509</v>
      </c>
      <c r="B108" s="22" t="s">
        <v>341</v>
      </c>
      <c r="C108" s="23"/>
      <c r="D108" s="23"/>
      <c r="E108" s="23"/>
      <c r="F108" s="23"/>
      <c r="G108" s="25" t="s">
        <v>510</v>
      </c>
      <c r="H108" s="54">
        <v>5758.42</v>
      </c>
      <c r="I108" s="54">
        <v>5758.42</v>
      </c>
      <c r="J108" s="54">
        <v>7008.85</v>
      </c>
      <c r="K108" s="54">
        <v>7008.85</v>
      </c>
      <c r="L108" s="64"/>
    </row>
    <row r="109" spans="1:12" x14ac:dyDescent="0.3">
      <c r="A109" s="24" t="s">
        <v>511</v>
      </c>
      <c r="B109" s="22" t="s">
        <v>341</v>
      </c>
      <c r="C109" s="23"/>
      <c r="D109" s="23"/>
      <c r="E109" s="23"/>
      <c r="F109" s="23"/>
      <c r="G109" s="25" t="s">
        <v>512</v>
      </c>
      <c r="H109" s="54">
        <v>2675.53</v>
      </c>
      <c r="I109" s="54">
        <v>2675.53</v>
      </c>
      <c r="J109" s="54">
        <v>4508.75</v>
      </c>
      <c r="K109" s="54">
        <v>4508.75</v>
      </c>
      <c r="L109" s="64"/>
    </row>
    <row r="110" spans="1:12" x14ac:dyDescent="0.3">
      <c r="A110" s="26" t="s">
        <v>341</v>
      </c>
      <c r="B110" s="22" t="s">
        <v>341</v>
      </c>
      <c r="C110" s="23"/>
      <c r="D110" s="23"/>
      <c r="E110" s="23"/>
      <c r="F110" s="23"/>
      <c r="G110" s="27" t="s">
        <v>341</v>
      </c>
      <c r="H110" s="53"/>
      <c r="I110" s="53"/>
      <c r="J110" s="53"/>
      <c r="K110" s="53"/>
      <c r="L110" s="65"/>
    </row>
    <row r="111" spans="1:12" x14ac:dyDescent="0.3">
      <c r="A111" s="18" t="s">
        <v>513</v>
      </c>
      <c r="B111" s="22" t="s">
        <v>341</v>
      </c>
      <c r="C111" s="23"/>
      <c r="D111" s="23"/>
      <c r="E111" s="19" t="s">
        <v>514</v>
      </c>
      <c r="F111" s="20"/>
      <c r="G111" s="20"/>
      <c r="H111" s="52">
        <v>322353.98</v>
      </c>
      <c r="I111" s="52">
        <v>60562.23</v>
      </c>
      <c r="J111" s="52">
        <v>62100.59</v>
      </c>
      <c r="K111" s="52">
        <v>323892.34000000003</v>
      </c>
      <c r="L111" s="110"/>
    </row>
    <row r="112" spans="1:12" x14ac:dyDescent="0.3">
      <c r="A112" s="18" t="s">
        <v>515</v>
      </c>
      <c r="B112" s="22" t="s">
        <v>341</v>
      </c>
      <c r="C112" s="23"/>
      <c r="D112" s="23"/>
      <c r="E112" s="23"/>
      <c r="F112" s="19" t="s">
        <v>514</v>
      </c>
      <c r="G112" s="20"/>
      <c r="H112" s="52">
        <v>63630.28</v>
      </c>
      <c r="I112" s="52">
        <v>60562.23</v>
      </c>
      <c r="J112" s="52">
        <v>62100.59</v>
      </c>
      <c r="K112" s="52">
        <v>65168.639999999999</v>
      </c>
      <c r="L112" s="110"/>
    </row>
    <row r="113" spans="1:12" x14ac:dyDescent="0.3">
      <c r="A113" s="24" t="s">
        <v>516</v>
      </c>
      <c r="B113" s="22" t="s">
        <v>341</v>
      </c>
      <c r="C113" s="23"/>
      <c r="D113" s="23"/>
      <c r="E113" s="23"/>
      <c r="F113" s="23"/>
      <c r="G113" s="25" t="s">
        <v>517</v>
      </c>
      <c r="H113" s="54">
        <v>26304.44</v>
      </c>
      <c r="I113" s="54">
        <v>26304.44</v>
      </c>
      <c r="J113" s="54">
        <v>28651.19</v>
      </c>
      <c r="K113" s="54">
        <v>28651.19</v>
      </c>
      <c r="L113" s="64"/>
    </row>
    <row r="114" spans="1:12" x14ac:dyDescent="0.3">
      <c r="A114" s="24" t="s">
        <v>518</v>
      </c>
      <c r="B114" s="22" t="s">
        <v>341</v>
      </c>
      <c r="C114" s="23"/>
      <c r="D114" s="23"/>
      <c r="E114" s="23"/>
      <c r="F114" s="23"/>
      <c r="G114" s="25" t="s">
        <v>519</v>
      </c>
      <c r="H114" s="54">
        <v>0</v>
      </c>
      <c r="I114" s="54">
        <v>0</v>
      </c>
      <c r="J114" s="54">
        <v>17.52</v>
      </c>
      <c r="K114" s="54">
        <v>17.52</v>
      </c>
      <c r="L114" s="64"/>
    </row>
    <row r="115" spans="1:12" x14ac:dyDescent="0.3">
      <c r="A115" s="24" t="s">
        <v>520</v>
      </c>
      <c r="B115" s="22" t="s">
        <v>341</v>
      </c>
      <c r="C115" s="23"/>
      <c r="D115" s="23"/>
      <c r="E115" s="23"/>
      <c r="F115" s="23"/>
      <c r="G115" s="25" t="s">
        <v>521</v>
      </c>
      <c r="H115" s="54">
        <v>1918.25</v>
      </c>
      <c r="I115" s="54">
        <v>1918.29</v>
      </c>
      <c r="J115" s="54">
        <v>1918.68</v>
      </c>
      <c r="K115" s="54">
        <v>1918.64</v>
      </c>
      <c r="L115" s="64"/>
    </row>
    <row r="116" spans="1:12" x14ac:dyDescent="0.3">
      <c r="A116" s="24" t="s">
        <v>522</v>
      </c>
      <c r="B116" s="22" t="s">
        <v>341</v>
      </c>
      <c r="C116" s="23"/>
      <c r="D116" s="23"/>
      <c r="E116" s="23"/>
      <c r="F116" s="23"/>
      <c r="G116" s="25" t="s">
        <v>523</v>
      </c>
      <c r="H116" s="54">
        <v>13132.46</v>
      </c>
      <c r="I116" s="54">
        <v>10064.370000000001</v>
      </c>
      <c r="J116" s="54">
        <v>8841.36</v>
      </c>
      <c r="K116" s="54">
        <v>11909.45</v>
      </c>
      <c r="L116" s="64"/>
    </row>
    <row r="117" spans="1:12" x14ac:dyDescent="0.3">
      <c r="A117" s="24" t="s">
        <v>524</v>
      </c>
      <c r="B117" s="22" t="s">
        <v>341</v>
      </c>
      <c r="C117" s="23"/>
      <c r="D117" s="23"/>
      <c r="E117" s="23"/>
      <c r="F117" s="23"/>
      <c r="G117" s="25" t="s">
        <v>525</v>
      </c>
      <c r="H117" s="54">
        <v>17059.21</v>
      </c>
      <c r="I117" s="54">
        <v>17059.21</v>
      </c>
      <c r="J117" s="54">
        <v>17285.89</v>
      </c>
      <c r="K117" s="54">
        <v>17285.89</v>
      </c>
      <c r="L117" s="64"/>
    </row>
    <row r="118" spans="1:12" x14ac:dyDescent="0.3">
      <c r="A118" s="24" t="s">
        <v>526</v>
      </c>
      <c r="B118" s="22" t="s">
        <v>341</v>
      </c>
      <c r="C118" s="23"/>
      <c r="D118" s="23"/>
      <c r="E118" s="23"/>
      <c r="F118" s="23"/>
      <c r="G118" s="25" t="s">
        <v>527</v>
      </c>
      <c r="H118" s="54">
        <v>3696.57</v>
      </c>
      <c r="I118" s="54">
        <v>3696.57</v>
      </c>
      <c r="J118" s="54">
        <v>3696.57</v>
      </c>
      <c r="K118" s="54">
        <v>3696.57</v>
      </c>
      <c r="L118" s="64"/>
    </row>
    <row r="119" spans="1:12" x14ac:dyDescent="0.3">
      <c r="A119" s="24" t="s">
        <v>528</v>
      </c>
      <c r="B119" s="22" t="s">
        <v>341</v>
      </c>
      <c r="C119" s="23"/>
      <c r="D119" s="23"/>
      <c r="E119" s="23"/>
      <c r="F119" s="23"/>
      <c r="G119" s="25" t="s">
        <v>529</v>
      </c>
      <c r="H119" s="54">
        <v>431.52</v>
      </c>
      <c r="I119" s="54">
        <v>431.52</v>
      </c>
      <c r="J119" s="54">
        <v>727.17</v>
      </c>
      <c r="K119" s="54">
        <v>727.17</v>
      </c>
      <c r="L119" s="64"/>
    </row>
    <row r="120" spans="1:12" x14ac:dyDescent="0.3">
      <c r="A120" s="24" t="s">
        <v>530</v>
      </c>
      <c r="B120" s="22" t="s">
        <v>341</v>
      </c>
      <c r="C120" s="23"/>
      <c r="D120" s="23"/>
      <c r="E120" s="23"/>
      <c r="F120" s="23"/>
      <c r="G120" s="25" t="s">
        <v>531</v>
      </c>
      <c r="H120" s="54">
        <v>1087.83</v>
      </c>
      <c r="I120" s="54">
        <v>1087.83</v>
      </c>
      <c r="J120" s="54">
        <v>962.21</v>
      </c>
      <c r="K120" s="54">
        <v>962.21</v>
      </c>
      <c r="L120" s="64"/>
    </row>
    <row r="121" spans="1:12" x14ac:dyDescent="0.3">
      <c r="A121" s="26" t="s">
        <v>341</v>
      </c>
      <c r="B121" s="22" t="s">
        <v>341</v>
      </c>
      <c r="C121" s="23"/>
      <c r="D121" s="23"/>
      <c r="E121" s="23"/>
      <c r="F121" s="23"/>
      <c r="G121" s="27" t="s">
        <v>341</v>
      </c>
      <c r="H121" s="53"/>
      <c r="I121" s="53"/>
      <c r="J121" s="53"/>
      <c r="K121" s="53"/>
      <c r="L121" s="65"/>
    </row>
    <row r="122" spans="1:12" x14ac:dyDescent="0.3">
      <c r="A122" s="18" t="s">
        <v>532</v>
      </c>
      <c r="B122" s="22" t="s">
        <v>341</v>
      </c>
      <c r="C122" s="23"/>
      <c r="D122" s="23"/>
      <c r="E122" s="23"/>
      <c r="F122" s="19" t="s">
        <v>533</v>
      </c>
      <c r="G122" s="20"/>
      <c r="H122" s="52">
        <v>258723.7</v>
      </c>
      <c r="I122" s="52">
        <v>0</v>
      </c>
      <c r="J122" s="52">
        <v>0</v>
      </c>
      <c r="K122" s="52">
        <v>258723.7</v>
      </c>
      <c r="L122" s="110"/>
    </row>
    <row r="123" spans="1:12" x14ac:dyDescent="0.3">
      <c r="A123" s="24" t="s">
        <v>534</v>
      </c>
      <c r="B123" s="22" t="s">
        <v>341</v>
      </c>
      <c r="C123" s="23"/>
      <c r="D123" s="23"/>
      <c r="E123" s="23"/>
      <c r="F123" s="23"/>
      <c r="G123" s="25" t="s">
        <v>535</v>
      </c>
      <c r="H123" s="54">
        <v>258723.7</v>
      </c>
      <c r="I123" s="54">
        <v>0</v>
      </c>
      <c r="J123" s="54">
        <v>0</v>
      </c>
      <c r="K123" s="54">
        <v>258723.7</v>
      </c>
      <c r="L123" s="64"/>
    </row>
    <row r="124" spans="1:12" x14ac:dyDescent="0.3">
      <c r="A124" s="26" t="s">
        <v>341</v>
      </c>
      <c r="B124" s="22" t="s">
        <v>341</v>
      </c>
      <c r="C124" s="23"/>
      <c r="D124" s="23"/>
      <c r="E124" s="23"/>
      <c r="F124" s="23"/>
      <c r="G124" s="27" t="s">
        <v>341</v>
      </c>
      <c r="H124" s="53"/>
      <c r="I124" s="53"/>
      <c r="J124" s="53"/>
      <c r="K124" s="53"/>
      <c r="L124" s="65"/>
    </row>
    <row r="125" spans="1:12" x14ac:dyDescent="0.3">
      <c r="A125" s="18" t="s">
        <v>536</v>
      </c>
      <c r="B125" s="22" t="s">
        <v>341</v>
      </c>
      <c r="C125" s="23"/>
      <c r="D125" s="23"/>
      <c r="E125" s="19" t="s">
        <v>537</v>
      </c>
      <c r="F125" s="20"/>
      <c r="G125" s="20"/>
      <c r="H125" s="52">
        <v>176906.84</v>
      </c>
      <c r="I125" s="52">
        <v>326485.95</v>
      </c>
      <c r="J125" s="52">
        <v>261062.65</v>
      </c>
      <c r="K125" s="52">
        <v>111483.54</v>
      </c>
      <c r="L125" s="110"/>
    </row>
    <row r="126" spans="1:12" x14ac:dyDescent="0.3">
      <c r="A126" s="18" t="s">
        <v>538</v>
      </c>
      <c r="B126" s="22" t="s">
        <v>341</v>
      </c>
      <c r="C126" s="23"/>
      <c r="D126" s="23"/>
      <c r="E126" s="23"/>
      <c r="F126" s="19" t="s">
        <v>537</v>
      </c>
      <c r="G126" s="20"/>
      <c r="H126" s="52">
        <v>176906.84</v>
      </c>
      <c r="I126" s="52">
        <v>326485.95</v>
      </c>
      <c r="J126" s="52">
        <v>261062.65</v>
      </c>
      <c r="K126" s="52">
        <v>111483.54</v>
      </c>
      <c r="L126" s="110"/>
    </row>
    <row r="127" spans="1:12" x14ac:dyDescent="0.3">
      <c r="A127" s="24" t="s">
        <v>539</v>
      </c>
      <c r="B127" s="22" t="s">
        <v>341</v>
      </c>
      <c r="C127" s="23"/>
      <c r="D127" s="23"/>
      <c r="E127" s="23"/>
      <c r="F127" s="23"/>
      <c r="G127" s="25" t="s">
        <v>540</v>
      </c>
      <c r="H127" s="54">
        <v>176906.84</v>
      </c>
      <c r="I127" s="54">
        <v>326485.95</v>
      </c>
      <c r="J127" s="54">
        <v>261062.65</v>
      </c>
      <c r="K127" s="54">
        <v>111483.54</v>
      </c>
      <c r="L127" s="64"/>
    </row>
    <row r="128" spans="1:12" x14ac:dyDescent="0.3">
      <c r="A128" s="26" t="s">
        <v>341</v>
      </c>
      <c r="B128" s="22" t="s">
        <v>341</v>
      </c>
      <c r="C128" s="23"/>
      <c r="D128" s="23"/>
      <c r="E128" s="23"/>
      <c r="F128" s="23"/>
      <c r="G128" s="27" t="s">
        <v>341</v>
      </c>
      <c r="H128" s="53"/>
      <c r="I128" s="53"/>
      <c r="J128" s="53"/>
      <c r="K128" s="53"/>
      <c r="L128" s="65"/>
    </row>
    <row r="129" spans="1:12" x14ac:dyDescent="0.3">
      <c r="A129" s="18" t="s">
        <v>997</v>
      </c>
      <c r="B129" s="22" t="s">
        <v>341</v>
      </c>
      <c r="C129" s="23"/>
      <c r="D129" s="23"/>
      <c r="E129" s="19" t="s">
        <v>377</v>
      </c>
      <c r="F129" s="20"/>
      <c r="G129" s="20"/>
      <c r="H129" s="52">
        <v>1000</v>
      </c>
      <c r="I129" s="52">
        <v>1000</v>
      </c>
      <c r="J129" s="52">
        <v>0</v>
      </c>
      <c r="K129" s="52">
        <v>0</v>
      </c>
      <c r="L129" s="110"/>
    </row>
    <row r="130" spans="1:12" x14ac:dyDescent="0.3">
      <c r="A130" s="18" t="s">
        <v>998</v>
      </c>
      <c r="B130" s="22" t="s">
        <v>341</v>
      </c>
      <c r="C130" s="23"/>
      <c r="D130" s="23"/>
      <c r="E130" s="23"/>
      <c r="F130" s="19" t="s">
        <v>377</v>
      </c>
      <c r="G130" s="20"/>
      <c r="H130" s="52">
        <v>1000</v>
      </c>
      <c r="I130" s="52">
        <v>1000</v>
      </c>
      <c r="J130" s="52">
        <v>0</v>
      </c>
      <c r="K130" s="52">
        <v>0</v>
      </c>
      <c r="L130" s="110"/>
    </row>
    <row r="131" spans="1:12" x14ac:dyDescent="0.3">
      <c r="A131" s="24" t="s">
        <v>999</v>
      </c>
      <c r="B131" s="22" t="s">
        <v>341</v>
      </c>
      <c r="C131" s="23"/>
      <c r="D131" s="23"/>
      <c r="E131" s="23"/>
      <c r="F131" s="23"/>
      <c r="G131" s="25" t="s">
        <v>1000</v>
      </c>
      <c r="H131" s="54">
        <v>1000</v>
      </c>
      <c r="I131" s="54">
        <v>1000</v>
      </c>
      <c r="J131" s="54">
        <v>0</v>
      </c>
      <c r="K131" s="54">
        <v>0</v>
      </c>
      <c r="L131" s="64"/>
    </row>
    <row r="132" spans="1:12" x14ac:dyDescent="0.3">
      <c r="A132" s="26" t="s">
        <v>341</v>
      </c>
      <c r="B132" s="22" t="s">
        <v>341</v>
      </c>
      <c r="C132" s="23"/>
      <c r="D132" s="23"/>
      <c r="E132" s="23"/>
      <c r="F132" s="23"/>
      <c r="G132" s="27" t="s">
        <v>341</v>
      </c>
      <c r="H132" s="53"/>
      <c r="I132" s="53"/>
      <c r="J132" s="53"/>
      <c r="K132" s="53"/>
      <c r="L132" s="65"/>
    </row>
    <row r="133" spans="1:12" x14ac:dyDescent="0.3">
      <c r="A133" s="18" t="s">
        <v>541</v>
      </c>
      <c r="B133" s="22" t="s">
        <v>341</v>
      </c>
      <c r="C133" s="23"/>
      <c r="D133" s="19" t="s">
        <v>542</v>
      </c>
      <c r="E133" s="20"/>
      <c r="F133" s="20"/>
      <c r="G133" s="20"/>
      <c r="H133" s="52">
        <v>8779685.1799999997</v>
      </c>
      <c r="I133" s="52">
        <v>1666952.74</v>
      </c>
      <c r="J133" s="52">
        <v>2530113.9900000002</v>
      </c>
      <c r="K133" s="52">
        <v>9642846.4299999997</v>
      </c>
      <c r="L133" s="110"/>
    </row>
    <row r="134" spans="1:12" x14ac:dyDescent="0.3">
      <c r="A134" s="18" t="s">
        <v>543</v>
      </c>
      <c r="B134" s="22" t="s">
        <v>341</v>
      </c>
      <c r="C134" s="23"/>
      <c r="D134" s="23"/>
      <c r="E134" s="19" t="s">
        <v>542</v>
      </c>
      <c r="F134" s="20"/>
      <c r="G134" s="20"/>
      <c r="H134" s="52">
        <v>8779685.1799999997</v>
      </c>
      <c r="I134" s="52">
        <v>1666952.74</v>
      </c>
      <c r="J134" s="52">
        <v>2530113.9900000002</v>
      </c>
      <c r="K134" s="52">
        <v>9642846.4299999997</v>
      </c>
      <c r="L134" s="110"/>
    </row>
    <row r="135" spans="1:12" x14ac:dyDescent="0.3">
      <c r="A135" s="18" t="s">
        <v>544</v>
      </c>
      <c r="B135" s="22" t="s">
        <v>341</v>
      </c>
      <c r="C135" s="23"/>
      <c r="D135" s="23"/>
      <c r="E135" s="23"/>
      <c r="F135" s="19" t="s">
        <v>542</v>
      </c>
      <c r="G135" s="20"/>
      <c r="H135" s="52">
        <v>8779685.1799999997</v>
      </c>
      <c r="I135" s="52">
        <v>1666952.74</v>
      </c>
      <c r="J135" s="52">
        <v>2530113.9900000002</v>
      </c>
      <c r="K135" s="52">
        <v>9642846.4299999997</v>
      </c>
      <c r="L135" s="110"/>
    </row>
    <row r="136" spans="1:12" x14ac:dyDescent="0.3">
      <c r="A136" s="24" t="s">
        <v>545</v>
      </c>
      <c r="B136" s="22" t="s">
        <v>341</v>
      </c>
      <c r="C136" s="23"/>
      <c r="D136" s="23"/>
      <c r="E136" s="23"/>
      <c r="F136" s="23"/>
      <c r="G136" s="25" t="s">
        <v>546</v>
      </c>
      <c r="H136" s="54">
        <v>8779685.1799999997</v>
      </c>
      <c r="I136" s="54">
        <v>1666952.74</v>
      </c>
      <c r="J136" s="54">
        <v>2530113.9900000002</v>
      </c>
      <c r="K136" s="54">
        <v>9642846.4299999997</v>
      </c>
      <c r="L136" s="64"/>
    </row>
    <row r="137" spans="1:12" x14ac:dyDescent="0.3">
      <c r="A137" s="26" t="s">
        <v>341</v>
      </c>
      <c r="B137" s="22" t="s">
        <v>341</v>
      </c>
      <c r="C137" s="23"/>
      <c r="D137" s="23"/>
      <c r="E137" s="23"/>
      <c r="F137" s="23"/>
      <c r="G137" s="27" t="s">
        <v>341</v>
      </c>
      <c r="H137" s="53"/>
      <c r="I137" s="53"/>
      <c r="J137" s="53"/>
      <c r="K137" s="53"/>
      <c r="L137" s="65"/>
    </row>
    <row r="138" spans="1:12" x14ac:dyDescent="0.3">
      <c r="A138" s="18" t="s">
        <v>547</v>
      </c>
      <c r="B138" s="21" t="s">
        <v>341</v>
      </c>
      <c r="C138" s="19" t="s">
        <v>548</v>
      </c>
      <c r="D138" s="20"/>
      <c r="E138" s="20"/>
      <c r="F138" s="20"/>
      <c r="G138" s="20"/>
      <c r="H138" s="52">
        <v>1996630.89</v>
      </c>
      <c r="I138" s="52">
        <v>59822.63</v>
      </c>
      <c r="J138" s="52">
        <v>1832.74</v>
      </c>
      <c r="K138" s="52">
        <v>1938641</v>
      </c>
      <c r="L138" s="110"/>
    </row>
    <row r="139" spans="1:12" x14ac:dyDescent="0.3">
      <c r="A139" s="18" t="s">
        <v>549</v>
      </c>
      <c r="B139" s="22" t="s">
        <v>341</v>
      </c>
      <c r="C139" s="23"/>
      <c r="D139" s="19" t="s">
        <v>550</v>
      </c>
      <c r="E139" s="20"/>
      <c r="F139" s="20"/>
      <c r="G139" s="20"/>
      <c r="H139" s="52">
        <v>1996630.89</v>
      </c>
      <c r="I139" s="52">
        <v>59822.63</v>
      </c>
      <c r="J139" s="52">
        <v>1832.74</v>
      </c>
      <c r="K139" s="52">
        <v>1938641</v>
      </c>
      <c r="L139" s="110"/>
    </row>
    <row r="140" spans="1:12" x14ac:dyDescent="0.3">
      <c r="A140" s="18" t="s">
        <v>551</v>
      </c>
      <c r="B140" s="22" t="s">
        <v>341</v>
      </c>
      <c r="C140" s="23"/>
      <c r="D140" s="23"/>
      <c r="E140" s="19" t="s">
        <v>552</v>
      </c>
      <c r="F140" s="20"/>
      <c r="G140" s="20"/>
      <c r="H140" s="52">
        <v>1608188.3</v>
      </c>
      <c r="I140" s="52">
        <v>50113.99</v>
      </c>
      <c r="J140" s="52">
        <v>0</v>
      </c>
      <c r="K140" s="52">
        <v>1558074.31</v>
      </c>
      <c r="L140" s="110"/>
    </row>
    <row r="141" spans="1:12" x14ac:dyDescent="0.3">
      <c r="A141" s="18" t="s">
        <v>553</v>
      </c>
      <c r="B141" s="22" t="s">
        <v>341</v>
      </c>
      <c r="C141" s="23"/>
      <c r="D141" s="23"/>
      <c r="E141" s="23"/>
      <c r="F141" s="19" t="s">
        <v>552</v>
      </c>
      <c r="G141" s="20"/>
      <c r="H141" s="52">
        <v>1608188.3</v>
      </c>
      <c r="I141" s="52">
        <v>50113.99</v>
      </c>
      <c r="J141" s="52">
        <v>0</v>
      </c>
      <c r="K141" s="52">
        <v>1558074.31</v>
      </c>
      <c r="L141" s="110"/>
    </row>
    <row r="142" spans="1:12" x14ac:dyDescent="0.3">
      <c r="A142" s="24" t="s">
        <v>554</v>
      </c>
      <c r="B142" s="22" t="s">
        <v>341</v>
      </c>
      <c r="C142" s="23"/>
      <c r="D142" s="23"/>
      <c r="E142" s="23"/>
      <c r="F142" s="23"/>
      <c r="G142" s="25" t="s">
        <v>555</v>
      </c>
      <c r="H142" s="54">
        <v>1608188.3</v>
      </c>
      <c r="I142" s="54">
        <v>50113.99</v>
      </c>
      <c r="J142" s="54">
        <v>0</v>
      </c>
      <c r="K142" s="54">
        <v>1558074.31</v>
      </c>
      <c r="L142" s="64"/>
    </row>
    <row r="143" spans="1:12" x14ac:dyDescent="0.3">
      <c r="A143" s="26" t="s">
        <v>341</v>
      </c>
      <c r="B143" s="22" t="s">
        <v>341</v>
      </c>
      <c r="C143" s="23"/>
      <c r="D143" s="23"/>
      <c r="E143" s="23"/>
      <c r="F143" s="23"/>
      <c r="G143" s="27" t="s">
        <v>341</v>
      </c>
      <c r="H143" s="53"/>
      <c r="I143" s="53"/>
      <c r="J143" s="53"/>
      <c r="K143" s="53"/>
      <c r="L143" s="65"/>
    </row>
    <row r="144" spans="1:12" x14ac:dyDescent="0.3">
      <c r="A144" s="18" t="s">
        <v>556</v>
      </c>
      <c r="B144" s="22" t="s">
        <v>341</v>
      </c>
      <c r="C144" s="23"/>
      <c r="D144" s="23"/>
      <c r="E144" s="19" t="s">
        <v>557</v>
      </c>
      <c r="F144" s="20"/>
      <c r="G144" s="20"/>
      <c r="H144" s="52">
        <v>12488.13</v>
      </c>
      <c r="I144" s="52">
        <v>305.60000000000002</v>
      </c>
      <c r="J144" s="52">
        <v>0</v>
      </c>
      <c r="K144" s="52">
        <v>12182.53</v>
      </c>
      <c r="L144" s="110"/>
    </row>
    <row r="145" spans="1:12" x14ac:dyDescent="0.3">
      <c r="A145" s="18" t="s">
        <v>558</v>
      </c>
      <c r="B145" s="22" t="s">
        <v>341</v>
      </c>
      <c r="C145" s="23"/>
      <c r="D145" s="23"/>
      <c r="E145" s="23"/>
      <c r="F145" s="19" t="s">
        <v>557</v>
      </c>
      <c r="G145" s="20"/>
      <c r="H145" s="52">
        <v>12488.13</v>
      </c>
      <c r="I145" s="52">
        <v>305.60000000000002</v>
      </c>
      <c r="J145" s="52">
        <v>0</v>
      </c>
      <c r="K145" s="52">
        <v>12182.53</v>
      </c>
      <c r="L145" s="110"/>
    </row>
    <row r="146" spans="1:12" x14ac:dyDescent="0.3">
      <c r="A146" s="24" t="s">
        <v>559</v>
      </c>
      <c r="B146" s="22" t="s">
        <v>341</v>
      </c>
      <c r="C146" s="23"/>
      <c r="D146" s="23"/>
      <c r="E146" s="23"/>
      <c r="F146" s="23"/>
      <c r="G146" s="25" t="s">
        <v>560</v>
      </c>
      <c r="H146" s="54">
        <v>12488.13</v>
      </c>
      <c r="I146" s="54">
        <v>305.60000000000002</v>
      </c>
      <c r="J146" s="54">
        <v>0</v>
      </c>
      <c r="K146" s="54">
        <v>12182.53</v>
      </c>
      <c r="L146" s="64"/>
    </row>
    <row r="147" spans="1:12" x14ac:dyDescent="0.3">
      <c r="A147" s="26" t="s">
        <v>341</v>
      </c>
      <c r="B147" s="22" t="s">
        <v>341</v>
      </c>
      <c r="C147" s="23"/>
      <c r="D147" s="23"/>
      <c r="E147" s="23"/>
      <c r="F147" s="23"/>
      <c r="G147" s="27" t="s">
        <v>341</v>
      </c>
      <c r="H147" s="53"/>
      <c r="I147" s="53"/>
      <c r="J147" s="53"/>
      <c r="K147" s="53"/>
      <c r="L147" s="65"/>
    </row>
    <row r="148" spans="1:12" x14ac:dyDescent="0.3">
      <c r="A148" s="18" t="s">
        <v>561</v>
      </c>
      <c r="B148" s="22" t="s">
        <v>341</v>
      </c>
      <c r="C148" s="23"/>
      <c r="D148" s="23"/>
      <c r="E148" s="19" t="s">
        <v>562</v>
      </c>
      <c r="F148" s="20"/>
      <c r="G148" s="20"/>
      <c r="H148" s="52">
        <v>375954.46</v>
      </c>
      <c r="I148" s="52">
        <v>9403.0400000000009</v>
      </c>
      <c r="J148" s="52">
        <v>1832.74</v>
      </c>
      <c r="K148" s="52">
        <v>368384.16</v>
      </c>
      <c r="L148" s="110"/>
    </row>
    <row r="149" spans="1:12" x14ac:dyDescent="0.3">
      <c r="A149" s="18" t="s">
        <v>563</v>
      </c>
      <c r="B149" s="22" t="s">
        <v>341</v>
      </c>
      <c r="C149" s="23"/>
      <c r="D149" s="23"/>
      <c r="E149" s="23"/>
      <c r="F149" s="19" t="s">
        <v>562</v>
      </c>
      <c r="G149" s="20"/>
      <c r="H149" s="52">
        <v>375954.46</v>
      </c>
      <c r="I149" s="52">
        <v>9403.0400000000009</v>
      </c>
      <c r="J149" s="52">
        <v>1832.74</v>
      </c>
      <c r="K149" s="52">
        <v>368384.16</v>
      </c>
      <c r="L149" s="110"/>
    </row>
    <row r="150" spans="1:12" x14ac:dyDescent="0.3">
      <c r="A150" s="24" t="s">
        <v>564</v>
      </c>
      <c r="B150" s="22" t="s">
        <v>341</v>
      </c>
      <c r="C150" s="23"/>
      <c r="D150" s="23"/>
      <c r="E150" s="23"/>
      <c r="F150" s="23"/>
      <c r="G150" s="25" t="s">
        <v>565</v>
      </c>
      <c r="H150" s="54">
        <v>55858.89</v>
      </c>
      <c r="I150" s="54">
        <v>9403.0400000000009</v>
      </c>
      <c r="J150" s="54">
        <v>232.27</v>
      </c>
      <c r="K150" s="54">
        <v>46688.12</v>
      </c>
      <c r="L150" s="64"/>
    </row>
    <row r="151" spans="1:12" x14ac:dyDescent="0.3">
      <c r="A151" s="24" t="s">
        <v>566</v>
      </c>
      <c r="B151" s="22" t="s">
        <v>341</v>
      </c>
      <c r="C151" s="23"/>
      <c r="D151" s="23"/>
      <c r="E151" s="23"/>
      <c r="F151" s="23"/>
      <c r="G151" s="25" t="s">
        <v>567</v>
      </c>
      <c r="H151" s="54">
        <v>320095.57</v>
      </c>
      <c r="I151" s="54">
        <v>0</v>
      </c>
      <c r="J151" s="54">
        <v>1600.47</v>
      </c>
      <c r="K151" s="54">
        <v>321696.03999999998</v>
      </c>
      <c r="L151" s="64"/>
    </row>
    <row r="152" spans="1:12" x14ac:dyDescent="0.3">
      <c r="A152" s="18" t="s">
        <v>341</v>
      </c>
      <c r="B152" s="22" t="s">
        <v>341</v>
      </c>
      <c r="C152" s="23"/>
      <c r="D152" s="19" t="s">
        <v>341</v>
      </c>
      <c r="E152" s="20"/>
      <c r="F152" s="20"/>
      <c r="G152" s="20"/>
      <c r="H152" s="56"/>
      <c r="I152" s="56"/>
      <c r="J152" s="56"/>
      <c r="K152" s="56"/>
      <c r="L152" s="111"/>
    </row>
    <row r="153" spans="1:12" x14ac:dyDescent="0.3">
      <c r="A153" s="18" t="s">
        <v>60</v>
      </c>
      <c r="B153" s="19" t="s">
        <v>568</v>
      </c>
      <c r="C153" s="20"/>
      <c r="D153" s="20"/>
      <c r="E153" s="20"/>
      <c r="F153" s="20"/>
      <c r="G153" s="20"/>
      <c r="H153" s="52">
        <v>11763964.07</v>
      </c>
      <c r="I153" s="52">
        <v>3535196.26</v>
      </c>
      <c r="J153" s="52">
        <v>1843263.04</v>
      </c>
      <c r="K153" s="52">
        <v>13455897.289999999</v>
      </c>
      <c r="L153" s="112">
        <f>I153-J153</f>
        <v>1691933.2199999997</v>
      </c>
    </row>
    <row r="154" spans="1:12" x14ac:dyDescent="0.3">
      <c r="A154" s="18" t="s">
        <v>569</v>
      </c>
      <c r="B154" s="21" t="s">
        <v>341</v>
      </c>
      <c r="C154" s="19" t="s">
        <v>570</v>
      </c>
      <c r="D154" s="20"/>
      <c r="E154" s="20"/>
      <c r="F154" s="20"/>
      <c r="G154" s="20"/>
      <c r="H154" s="52">
        <v>10133334.890000001</v>
      </c>
      <c r="I154" s="52">
        <v>3382017.94</v>
      </c>
      <c r="J154" s="52">
        <v>1843263.02</v>
      </c>
      <c r="K154" s="52">
        <v>11672089.810000001</v>
      </c>
      <c r="L154" s="110"/>
    </row>
    <row r="155" spans="1:12" x14ac:dyDescent="0.3">
      <c r="A155" s="18" t="s">
        <v>571</v>
      </c>
      <c r="B155" s="22" t="s">
        <v>341</v>
      </c>
      <c r="C155" s="23"/>
      <c r="D155" s="19" t="s">
        <v>572</v>
      </c>
      <c r="E155" s="20"/>
      <c r="F155" s="20"/>
      <c r="G155" s="20"/>
      <c r="H155" s="52">
        <v>8695316.3100000005</v>
      </c>
      <c r="I155" s="52">
        <v>3167135.17</v>
      </c>
      <c r="J155" s="52">
        <v>1843263.01</v>
      </c>
      <c r="K155" s="52">
        <v>10019188.470000001</v>
      </c>
      <c r="L155" s="110"/>
    </row>
    <row r="156" spans="1:12" x14ac:dyDescent="0.3">
      <c r="A156" s="18" t="s">
        <v>573</v>
      </c>
      <c r="B156" s="22" t="s">
        <v>341</v>
      </c>
      <c r="C156" s="23"/>
      <c r="D156" s="23"/>
      <c r="E156" s="19" t="s">
        <v>574</v>
      </c>
      <c r="F156" s="20"/>
      <c r="G156" s="20"/>
      <c r="H156" s="52">
        <v>50644.99</v>
      </c>
      <c r="I156" s="52">
        <v>22966.720000000001</v>
      </c>
      <c r="J156" s="52">
        <v>0</v>
      </c>
      <c r="K156" s="52">
        <v>73611.710000000006</v>
      </c>
      <c r="L156" s="110"/>
    </row>
    <row r="157" spans="1:12" x14ac:dyDescent="0.3">
      <c r="A157" s="18" t="s">
        <v>595</v>
      </c>
      <c r="B157" s="22" t="s">
        <v>341</v>
      </c>
      <c r="C157" s="23"/>
      <c r="D157" s="23"/>
      <c r="E157" s="23"/>
      <c r="F157" s="19" t="s">
        <v>596</v>
      </c>
      <c r="G157" s="20"/>
      <c r="H157" s="52">
        <v>50644.99</v>
      </c>
      <c r="I157" s="52">
        <v>22966.720000000001</v>
      </c>
      <c r="J157" s="52">
        <v>0</v>
      </c>
      <c r="K157" s="52">
        <v>73611.710000000006</v>
      </c>
      <c r="L157" s="112">
        <f>I157-J157</f>
        <v>22966.720000000001</v>
      </c>
    </row>
    <row r="158" spans="1:12" x14ac:dyDescent="0.3">
      <c r="A158" s="24" t="s">
        <v>597</v>
      </c>
      <c r="B158" s="22" t="s">
        <v>341</v>
      </c>
      <c r="C158" s="23"/>
      <c r="D158" s="23"/>
      <c r="E158" s="23"/>
      <c r="F158" s="23"/>
      <c r="G158" s="25" t="s">
        <v>578</v>
      </c>
      <c r="H158" s="54">
        <v>38581.54</v>
      </c>
      <c r="I158" s="54">
        <v>17484.189999999999</v>
      </c>
      <c r="J158" s="54">
        <v>0</v>
      </c>
      <c r="K158" s="54">
        <v>56065.73</v>
      </c>
      <c r="L158" s="64"/>
    </row>
    <row r="159" spans="1:12" x14ac:dyDescent="0.3">
      <c r="A159" s="24" t="s">
        <v>600</v>
      </c>
      <c r="B159" s="22" t="s">
        <v>341</v>
      </c>
      <c r="C159" s="23"/>
      <c r="D159" s="23"/>
      <c r="E159" s="23"/>
      <c r="F159" s="23"/>
      <c r="G159" s="25" t="s">
        <v>584</v>
      </c>
      <c r="H159" s="54">
        <v>7716.31</v>
      </c>
      <c r="I159" s="54">
        <v>3496.84</v>
      </c>
      <c r="J159" s="54">
        <v>0</v>
      </c>
      <c r="K159" s="54">
        <v>11213.15</v>
      </c>
      <c r="L159" s="64"/>
    </row>
    <row r="160" spans="1:12" x14ac:dyDescent="0.3">
      <c r="A160" s="24" t="s">
        <v>601</v>
      </c>
      <c r="B160" s="22" t="s">
        <v>341</v>
      </c>
      <c r="C160" s="23"/>
      <c r="D160" s="23"/>
      <c r="E160" s="23"/>
      <c r="F160" s="23"/>
      <c r="G160" s="25" t="s">
        <v>586</v>
      </c>
      <c r="H160" s="54">
        <v>3086.52</v>
      </c>
      <c r="I160" s="54">
        <v>1398.73</v>
      </c>
      <c r="J160" s="54">
        <v>0</v>
      </c>
      <c r="K160" s="54">
        <v>4485.25</v>
      </c>
      <c r="L160" s="64"/>
    </row>
    <row r="161" spans="1:12" x14ac:dyDescent="0.3">
      <c r="A161" s="24" t="s">
        <v>602</v>
      </c>
      <c r="B161" s="22" t="s">
        <v>341</v>
      </c>
      <c r="C161" s="23"/>
      <c r="D161" s="23"/>
      <c r="E161" s="23"/>
      <c r="F161" s="23"/>
      <c r="G161" s="25" t="s">
        <v>590</v>
      </c>
      <c r="H161" s="54">
        <v>14.52</v>
      </c>
      <c r="I161" s="54">
        <v>7.26</v>
      </c>
      <c r="J161" s="54">
        <v>0</v>
      </c>
      <c r="K161" s="54">
        <v>21.78</v>
      </c>
      <c r="L161" s="64"/>
    </row>
    <row r="162" spans="1:12" x14ac:dyDescent="0.3">
      <c r="A162" s="24" t="s">
        <v>603</v>
      </c>
      <c r="B162" s="22" t="s">
        <v>341</v>
      </c>
      <c r="C162" s="23"/>
      <c r="D162" s="23"/>
      <c r="E162" s="23"/>
      <c r="F162" s="23"/>
      <c r="G162" s="25" t="s">
        <v>592</v>
      </c>
      <c r="H162" s="54">
        <v>1246.0999999999999</v>
      </c>
      <c r="I162" s="54">
        <v>579.70000000000005</v>
      </c>
      <c r="J162" s="54">
        <v>0</v>
      </c>
      <c r="K162" s="54">
        <v>1825.8</v>
      </c>
      <c r="L162" s="64"/>
    </row>
    <row r="163" spans="1:12" x14ac:dyDescent="0.3">
      <c r="A163" s="26" t="s">
        <v>341</v>
      </c>
      <c r="B163" s="22" t="s">
        <v>341</v>
      </c>
      <c r="C163" s="23"/>
      <c r="D163" s="23"/>
      <c r="E163" s="23"/>
      <c r="F163" s="23"/>
      <c r="G163" s="27" t="s">
        <v>341</v>
      </c>
      <c r="H163" s="53"/>
      <c r="I163" s="53"/>
      <c r="J163" s="53"/>
      <c r="K163" s="53"/>
      <c r="L163" s="65"/>
    </row>
    <row r="164" spans="1:12" x14ac:dyDescent="0.3">
      <c r="A164" s="18" t="s">
        <v>604</v>
      </c>
      <c r="B164" s="22" t="s">
        <v>341</v>
      </c>
      <c r="C164" s="23"/>
      <c r="D164" s="23"/>
      <c r="E164" s="19" t="s">
        <v>605</v>
      </c>
      <c r="F164" s="20"/>
      <c r="G164" s="20"/>
      <c r="H164" s="52">
        <v>8494866.5099999998</v>
      </c>
      <c r="I164" s="52">
        <v>3128544.07</v>
      </c>
      <c r="J164" s="52">
        <v>1833889.58</v>
      </c>
      <c r="K164" s="52">
        <v>9789521</v>
      </c>
      <c r="L164" s="110"/>
    </row>
    <row r="165" spans="1:12" x14ac:dyDescent="0.3">
      <c r="A165" s="18" t="s">
        <v>606</v>
      </c>
      <c r="B165" s="22" t="s">
        <v>341</v>
      </c>
      <c r="C165" s="23"/>
      <c r="D165" s="23"/>
      <c r="E165" s="23"/>
      <c r="F165" s="19" t="s">
        <v>576</v>
      </c>
      <c r="G165" s="20"/>
      <c r="H165" s="52">
        <v>1239877.7</v>
      </c>
      <c r="I165" s="52">
        <v>597200.82999999996</v>
      </c>
      <c r="J165" s="52">
        <v>362826.47</v>
      </c>
      <c r="K165" s="52">
        <v>1474252.06</v>
      </c>
      <c r="L165" s="112">
        <f>I165-J165</f>
        <v>234374.36</v>
      </c>
    </row>
    <row r="166" spans="1:12" x14ac:dyDescent="0.3">
      <c r="A166" s="24" t="s">
        <v>607</v>
      </c>
      <c r="B166" s="22" t="s">
        <v>341</v>
      </c>
      <c r="C166" s="23"/>
      <c r="D166" s="23"/>
      <c r="E166" s="23"/>
      <c r="F166" s="23"/>
      <c r="G166" s="25" t="s">
        <v>578</v>
      </c>
      <c r="H166" s="54">
        <v>606889.71</v>
      </c>
      <c r="I166" s="54">
        <v>121279.4</v>
      </c>
      <c r="J166" s="54">
        <v>0</v>
      </c>
      <c r="K166" s="54">
        <v>728169.11</v>
      </c>
      <c r="L166" s="64"/>
    </row>
    <row r="167" spans="1:12" x14ac:dyDescent="0.3">
      <c r="A167" s="24" t="s">
        <v>608</v>
      </c>
      <c r="B167" s="22" t="s">
        <v>341</v>
      </c>
      <c r="C167" s="23"/>
      <c r="D167" s="23"/>
      <c r="E167" s="23"/>
      <c r="F167" s="23"/>
      <c r="G167" s="25" t="s">
        <v>580</v>
      </c>
      <c r="H167" s="54">
        <v>118182.14</v>
      </c>
      <c r="I167" s="54">
        <v>298190.99</v>
      </c>
      <c r="J167" s="54">
        <v>280982.65999999997</v>
      </c>
      <c r="K167" s="54">
        <v>135390.47</v>
      </c>
      <c r="L167" s="64"/>
    </row>
    <row r="168" spans="1:12" x14ac:dyDescent="0.3">
      <c r="A168" s="24" t="s">
        <v>609</v>
      </c>
      <c r="B168" s="22" t="s">
        <v>341</v>
      </c>
      <c r="C168" s="23"/>
      <c r="D168" s="23"/>
      <c r="E168" s="23"/>
      <c r="F168" s="23"/>
      <c r="G168" s="25" t="s">
        <v>582</v>
      </c>
      <c r="H168" s="54">
        <v>76808.75</v>
      </c>
      <c r="I168" s="54">
        <v>91258.57</v>
      </c>
      <c r="J168" s="54">
        <v>75855.05</v>
      </c>
      <c r="K168" s="54">
        <v>92212.27</v>
      </c>
      <c r="L168" s="64"/>
    </row>
    <row r="169" spans="1:12" x14ac:dyDescent="0.3">
      <c r="A169" s="24" t="s">
        <v>610</v>
      </c>
      <c r="B169" s="22" t="s">
        <v>341</v>
      </c>
      <c r="C169" s="23"/>
      <c r="D169" s="23"/>
      <c r="E169" s="23"/>
      <c r="F169" s="23"/>
      <c r="G169" s="25" t="s">
        <v>611</v>
      </c>
      <c r="H169" s="54">
        <v>2288.89</v>
      </c>
      <c r="I169" s="54">
        <v>0</v>
      </c>
      <c r="J169" s="54">
        <v>0</v>
      </c>
      <c r="K169" s="54">
        <v>2288.89</v>
      </c>
      <c r="L169" s="64"/>
    </row>
    <row r="170" spans="1:12" x14ac:dyDescent="0.3">
      <c r="A170" s="24" t="s">
        <v>612</v>
      </c>
      <c r="B170" s="22" t="s">
        <v>341</v>
      </c>
      <c r="C170" s="23"/>
      <c r="D170" s="23"/>
      <c r="E170" s="23"/>
      <c r="F170" s="23"/>
      <c r="G170" s="25" t="s">
        <v>584</v>
      </c>
      <c r="H170" s="54">
        <v>184035.67</v>
      </c>
      <c r="I170" s="54">
        <v>32619.35</v>
      </c>
      <c r="J170" s="54">
        <v>0</v>
      </c>
      <c r="K170" s="54">
        <v>216655.02</v>
      </c>
      <c r="L170" s="64"/>
    </row>
    <row r="171" spans="1:12" x14ac:dyDescent="0.3">
      <c r="A171" s="24" t="s">
        <v>613</v>
      </c>
      <c r="B171" s="22" t="s">
        <v>341</v>
      </c>
      <c r="C171" s="23"/>
      <c r="D171" s="23"/>
      <c r="E171" s="23"/>
      <c r="F171" s="23"/>
      <c r="G171" s="25" t="s">
        <v>586</v>
      </c>
      <c r="H171" s="54">
        <v>56061.62</v>
      </c>
      <c r="I171" s="54">
        <v>9873.91</v>
      </c>
      <c r="J171" s="54">
        <v>0</v>
      </c>
      <c r="K171" s="54">
        <v>65935.53</v>
      </c>
      <c r="L171" s="64"/>
    </row>
    <row r="172" spans="1:12" x14ac:dyDescent="0.3">
      <c r="A172" s="24" t="s">
        <v>614</v>
      </c>
      <c r="B172" s="22" t="s">
        <v>341</v>
      </c>
      <c r="C172" s="23"/>
      <c r="D172" s="23"/>
      <c r="E172" s="23"/>
      <c r="F172" s="23"/>
      <c r="G172" s="25" t="s">
        <v>588</v>
      </c>
      <c r="H172" s="54">
        <v>6961.07</v>
      </c>
      <c r="I172" s="54">
        <v>1257.0899999999999</v>
      </c>
      <c r="J172" s="54">
        <v>0</v>
      </c>
      <c r="K172" s="54">
        <v>8218.16</v>
      </c>
      <c r="L172" s="64"/>
    </row>
    <row r="173" spans="1:12" x14ac:dyDescent="0.3">
      <c r="A173" s="24" t="s">
        <v>615</v>
      </c>
      <c r="B173" s="22" t="s">
        <v>341</v>
      </c>
      <c r="C173" s="23"/>
      <c r="D173" s="23"/>
      <c r="E173" s="23"/>
      <c r="F173" s="23"/>
      <c r="G173" s="25" t="s">
        <v>616</v>
      </c>
      <c r="H173" s="54">
        <v>80036.639999999999</v>
      </c>
      <c r="I173" s="54">
        <v>20615.900000000001</v>
      </c>
      <c r="J173" s="54">
        <v>5988.76</v>
      </c>
      <c r="K173" s="54">
        <v>94663.78</v>
      </c>
      <c r="L173" s="64"/>
    </row>
    <row r="174" spans="1:12" x14ac:dyDescent="0.3">
      <c r="A174" s="24" t="s">
        <v>617</v>
      </c>
      <c r="B174" s="22" t="s">
        <v>341</v>
      </c>
      <c r="C174" s="23"/>
      <c r="D174" s="23"/>
      <c r="E174" s="23"/>
      <c r="F174" s="23"/>
      <c r="G174" s="25" t="s">
        <v>590</v>
      </c>
      <c r="H174" s="54">
        <v>1364.44</v>
      </c>
      <c r="I174" s="54">
        <v>264.75</v>
      </c>
      <c r="J174" s="54">
        <v>0</v>
      </c>
      <c r="K174" s="54">
        <v>1629.19</v>
      </c>
      <c r="L174" s="64"/>
    </row>
    <row r="175" spans="1:12" x14ac:dyDescent="0.3">
      <c r="A175" s="24" t="s">
        <v>618</v>
      </c>
      <c r="B175" s="22" t="s">
        <v>341</v>
      </c>
      <c r="C175" s="23"/>
      <c r="D175" s="23"/>
      <c r="E175" s="23"/>
      <c r="F175" s="23"/>
      <c r="G175" s="25" t="s">
        <v>592</v>
      </c>
      <c r="H175" s="54">
        <v>89154</v>
      </c>
      <c r="I175" s="54">
        <v>20429</v>
      </c>
      <c r="J175" s="54">
        <v>0</v>
      </c>
      <c r="K175" s="54">
        <v>109583</v>
      </c>
      <c r="L175" s="64"/>
    </row>
    <row r="176" spans="1:12" x14ac:dyDescent="0.3">
      <c r="A176" s="24" t="s">
        <v>619</v>
      </c>
      <c r="B176" s="22" t="s">
        <v>341</v>
      </c>
      <c r="C176" s="23"/>
      <c r="D176" s="23"/>
      <c r="E176" s="23"/>
      <c r="F176" s="23"/>
      <c r="G176" s="25" t="s">
        <v>620</v>
      </c>
      <c r="H176" s="54">
        <v>11212.4</v>
      </c>
      <c r="I176" s="54">
        <v>0</v>
      </c>
      <c r="J176" s="54">
        <v>0</v>
      </c>
      <c r="K176" s="54">
        <v>11212.4</v>
      </c>
      <c r="L176" s="64"/>
    </row>
    <row r="177" spans="1:12" x14ac:dyDescent="0.3">
      <c r="A177" s="24" t="s">
        <v>621</v>
      </c>
      <c r="B177" s="22" t="s">
        <v>341</v>
      </c>
      <c r="C177" s="23"/>
      <c r="D177" s="23"/>
      <c r="E177" s="23"/>
      <c r="F177" s="23"/>
      <c r="G177" s="25" t="s">
        <v>594</v>
      </c>
      <c r="H177" s="54">
        <v>5664</v>
      </c>
      <c r="I177" s="54">
        <v>1096</v>
      </c>
      <c r="J177" s="54">
        <v>0</v>
      </c>
      <c r="K177" s="54">
        <v>6760</v>
      </c>
      <c r="L177" s="64"/>
    </row>
    <row r="178" spans="1:12" x14ac:dyDescent="0.3">
      <c r="A178" s="24" t="s">
        <v>622</v>
      </c>
      <c r="B178" s="22" t="s">
        <v>341</v>
      </c>
      <c r="C178" s="23"/>
      <c r="D178" s="23"/>
      <c r="E178" s="23"/>
      <c r="F178" s="23"/>
      <c r="G178" s="25" t="s">
        <v>623</v>
      </c>
      <c r="H178" s="54">
        <v>1218.3699999999999</v>
      </c>
      <c r="I178" s="54">
        <v>315.87</v>
      </c>
      <c r="J178" s="54">
        <v>0</v>
      </c>
      <c r="K178" s="54">
        <v>1534.24</v>
      </c>
      <c r="L178" s="64"/>
    </row>
    <row r="179" spans="1:12" x14ac:dyDescent="0.3">
      <c r="A179" s="26" t="s">
        <v>341</v>
      </c>
      <c r="B179" s="22" t="s">
        <v>341</v>
      </c>
      <c r="C179" s="23"/>
      <c r="D179" s="23"/>
      <c r="E179" s="23"/>
      <c r="F179" s="23"/>
      <c r="G179" s="27" t="s">
        <v>341</v>
      </c>
      <c r="H179" s="53"/>
      <c r="I179" s="53"/>
      <c r="J179" s="53"/>
      <c r="K179" s="53"/>
      <c r="L179" s="65"/>
    </row>
    <row r="180" spans="1:12" x14ac:dyDescent="0.3">
      <c r="A180" s="18" t="s">
        <v>624</v>
      </c>
      <c r="B180" s="22" t="s">
        <v>341</v>
      </c>
      <c r="C180" s="23"/>
      <c r="D180" s="23"/>
      <c r="E180" s="23"/>
      <c r="F180" s="19" t="s">
        <v>596</v>
      </c>
      <c r="G180" s="20"/>
      <c r="H180" s="52">
        <v>7254988.8099999996</v>
      </c>
      <c r="I180" s="52">
        <v>2531343.2400000002</v>
      </c>
      <c r="J180" s="52">
        <v>1471063.11</v>
      </c>
      <c r="K180" s="52">
        <v>8315268.9400000004</v>
      </c>
      <c r="L180" s="112">
        <f>I180-J180</f>
        <v>1060280.1300000001</v>
      </c>
    </row>
    <row r="181" spans="1:12" x14ac:dyDescent="0.3">
      <c r="A181" s="24" t="s">
        <v>625</v>
      </c>
      <c r="B181" s="22" t="s">
        <v>341</v>
      </c>
      <c r="C181" s="23"/>
      <c r="D181" s="23"/>
      <c r="E181" s="23"/>
      <c r="F181" s="23"/>
      <c r="G181" s="25" t="s">
        <v>578</v>
      </c>
      <c r="H181" s="54">
        <v>3399586.14</v>
      </c>
      <c r="I181" s="54">
        <v>535540.15</v>
      </c>
      <c r="J181" s="54">
        <v>6101.09</v>
      </c>
      <c r="K181" s="54">
        <v>3929025.2</v>
      </c>
      <c r="L181" s="64"/>
    </row>
    <row r="182" spans="1:12" x14ac:dyDescent="0.3">
      <c r="A182" s="24" t="s">
        <v>626</v>
      </c>
      <c r="B182" s="22" t="s">
        <v>341</v>
      </c>
      <c r="C182" s="23"/>
      <c r="D182" s="23"/>
      <c r="E182" s="23"/>
      <c r="F182" s="23"/>
      <c r="G182" s="25" t="s">
        <v>580</v>
      </c>
      <c r="H182" s="54">
        <v>509134.25</v>
      </c>
      <c r="I182" s="54">
        <v>1053280.08</v>
      </c>
      <c r="J182" s="54">
        <v>1027597</v>
      </c>
      <c r="K182" s="54">
        <v>534817.32999999996</v>
      </c>
      <c r="L182" s="64"/>
    </row>
    <row r="183" spans="1:12" x14ac:dyDescent="0.3">
      <c r="A183" s="24" t="s">
        <v>627</v>
      </c>
      <c r="B183" s="22" t="s">
        <v>341</v>
      </c>
      <c r="C183" s="23"/>
      <c r="D183" s="23"/>
      <c r="E183" s="23"/>
      <c r="F183" s="23"/>
      <c r="G183" s="25" t="s">
        <v>582</v>
      </c>
      <c r="H183" s="54">
        <v>413780.72</v>
      </c>
      <c r="I183" s="54">
        <v>461044.66</v>
      </c>
      <c r="J183" s="54">
        <v>395788.65</v>
      </c>
      <c r="K183" s="54">
        <v>479036.73</v>
      </c>
      <c r="L183" s="64"/>
    </row>
    <row r="184" spans="1:12" x14ac:dyDescent="0.3">
      <c r="A184" s="24" t="s">
        <v>628</v>
      </c>
      <c r="B184" s="22" t="s">
        <v>341</v>
      </c>
      <c r="C184" s="23"/>
      <c r="D184" s="23"/>
      <c r="E184" s="23"/>
      <c r="F184" s="23"/>
      <c r="G184" s="25" t="s">
        <v>611</v>
      </c>
      <c r="H184" s="54">
        <v>92048.74</v>
      </c>
      <c r="I184" s="54">
        <v>0</v>
      </c>
      <c r="J184" s="54">
        <v>0</v>
      </c>
      <c r="K184" s="54">
        <v>92048.74</v>
      </c>
      <c r="L184" s="64"/>
    </row>
    <row r="185" spans="1:12" x14ac:dyDescent="0.3">
      <c r="A185" s="24" t="s">
        <v>629</v>
      </c>
      <c r="B185" s="22" t="s">
        <v>341</v>
      </c>
      <c r="C185" s="23"/>
      <c r="D185" s="23"/>
      <c r="E185" s="23"/>
      <c r="F185" s="23"/>
      <c r="G185" s="25" t="s">
        <v>623</v>
      </c>
      <c r="H185" s="54">
        <v>3391.86</v>
      </c>
      <c r="I185" s="54">
        <v>0</v>
      </c>
      <c r="J185" s="54">
        <v>0</v>
      </c>
      <c r="K185" s="54">
        <v>3391.86</v>
      </c>
      <c r="L185" s="64"/>
    </row>
    <row r="186" spans="1:12" x14ac:dyDescent="0.3">
      <c r="A186" s="24" t="s">
        <v>630</v>
      </c>
      <c r="B186" s="22" t="s">
        <v>341</v>
      </c>
      <c r="C186" s="23"/>
      <c r="D186" s="23"/>
      <c r="E186" s="23"/>
      <c r="F186" s="23"/>
      <c r="G186" s="25" t="s">
        <v>584</v>
      </c>
      <c r="H186" s="54">
        <v>1112591.6200000001</v>
      </c>
      <c r="I186" s="54">
        <v>149854.41</v>
      </c>
      <c r="J186" s="54">
        <v>1367.28</v>
      </c>
      <c r="K186" s="54">
        <v>1261078.75</v>
      </c>
      <c r="L186" s="64"/>
    </row>
    <row r="187" spans="1:12" x14ac:dyDescent="0.3">
      <c r="A187" s="24" t="s">
        <v>631</v>
      </c>
      <c r="B187" s="22" t="s">
        <v>341</v>
      </c>
      <c r="C187" s="23"/>
      <c r="D187" s="23"/>
      <c r="E187" s="23"/>
      <c r="F187" s="23"/>
      <c r="G187" s="25" t="s">
        <v>586</v>
      </c>
      <c r="H187" s="54">
        <v>468830.86</v>
      </c>
      <c r="I187" s="54">
        <v>44136.72</v>
      </c>
      <c r="J187" s="54">
        <v>0</v>
      </c>
      <c r="K187" s="54">
        <v>512967.58</v>
      </c>
      <c r="L187" s="64"/>
    </row>
    <row r="188" spans="1:12" x14ac:dyDescent="0.3">
      <c r="A188" s="24" t="s">
        <v>632</v>
      </c>
      <c r="B188" s="22" t="s">
        <v>341</v>
      </c>
      <c r="C188" s="23"/>
      <c r="D188" s="23"/>
      <c r="E188" s="23"/>
      <c r="F188" s="23"/>
      <c r="G188" s="25" t="s">
        <v>588</v>
      </c>
      <c r="H188" s="54">
        <v>42148.65</v>
      </c>
      <c r="I188" s="54">
        <v>5749.52</v>
      </c>
      <c r="J188" s="54">
        <v>0</v>
      </c>
      <c r="K188" s="54">
        <v>47898.17</v>
      </c>
      <c r="L188" s="64"/>
    </row>
    <row r="189" spans="1:12" x14ac:dyDescent="0.3">
      <c r="A189" s="24" t="s">
        <v>633</v>
      </c>
      <c r="B189" s="22" t="s">
        <v>341</v>
      </c>
      <c r="C189" s="23"/>
      <c r="D189" s="23"/>
      <c r="E189" s="23"/>
      <c r="F189" s="23"/>
      <c r="G189" s="25" t="s">
        <v>616</v>
      </c>
      <c r="H189" s="54">
        <v>570047.09</v>
      </c>
      <c r="I189" s="54">
        <v>148644</v>
      </c>
      <c r="J189" s="54">
        <v>40208.75</v>
      </c>
      <c r="K189" s="54">
        <v>678482.34</v>
      </c>
      <c r="L189" s="64"/>
    </row>
    <row r="190" spans="1:12" x14ac:dyDescent="0.3">
      <c r="A190" s="24" t="s">
        <v>634</v>
      </c>
      <c r="B190" s="22" t="s">
        <v>341</v>
      </c>
      <c r="C190" s="23"/>
      <c r="D190" s="23"/>
      <c r="E190" s="23"/>
      <c r="F190" s="23"/>
      <c r="G190" s="25" t="s">
        <v>590</v>
      </c>
      <c r="H190" s="54">
        <v>12079.29</v>
      </c>
      <c r="I190" s="54">
        <v>2402.6999999999998</v>
      </c>
      <c r="J190" s="54">
        <v>0.34</v>
      </c>
      <c r="K190" s="54">
        <v>14481.65</v>
      </c>
      <c r="L190" s="64"/>
    </row>
    <row r="191" spans="1:12" x14ac:dyDescent="0.3">
      <c r="A191" s="24" t="s">
        <v>635</v>
      </c>
      <c r="B191" s="22" t="s">
        <v>341</v>
      </c>
      <c r="C191" s="23"/>
      <c r="D191" s="23"/>
      <c r="E191" s="23"/>
      <c r="F191" s="23"/>
      <c r="G191" s="25" t="s">
        <v>592</v>
      </c>
      <c r="H191" s="54">
        <v>575836.72</v>
      </c>
      <c r="I191" s="54">
        <v>129869</v>
      </c>
      <c r="J191" s="54">
        <v>0</v>
      </c>
      <c r="K191" s="54">
        <v>705705.72</v>
      </c>
      <c r="L191" s="64"/>
    </row>
    <row r="192" spans="1:12" x14ac:dyDescent="0.3">
      <c r="A192" s="24" t="s">
        <v>636</v>
      </c>
      <c r="B192" s="22" t="s">
        <v>341</v>
      </c>
      <c r="C192" s="23"/>
      <c r="D192" s="23"/>
      <c r="E192" s="23"/>
      <c r="F192" s="23"/>
      <c r="G192" s="25" t="s">
        <v>620</v>
      </c>
      <c r="H192" s="54">
        <v>51462.87</v>
      </c>
      <c r="I192" s="54">
        <v>0</v>
      </c>
      <c r="J192" s="54">
        <v>0</v>
      </c>
      <c r="K192" s="54">
        <v>51462.87</v>
      </c>
      <c r="L192" s="64"/>
    </row>
    <row r="193" spans="1:12" x14ac:dyDescent="0.3">
      <c r="A193" s="24" t="s">
        <v>637</v>
      </c>
      <c r="B193" s="22" t="s">
        <v>341</v>
      </c>
      <c r="C193" s="23"/>
      <c r="D193" s="23"/>
      <c r="E193" s="23"/>
      <c r="F193" s="23"/>
      <c r="G193" s="25" t="s">
        <v>594</v>
      </c>
      <c r="H193" s="54">
        <v>4050</v>
      </c>
      <c r="I193" s="54">
        <v>822</v>
      </c>
      <c r="J193" s="54">
        <v>0</v>
      </c>
      <c r="K193" s="54">
        <v>4872</v>
      </c>
      <c r="L193" s="64"/>
    </row>
    <row r="194" spans="1:12" x14ac:dyDescent="0.3">
      <c r="A194" s="26" t="s">
        <v>341</v>
      </c>
      <c r="B194" s="22" t="s">
        <v>341</v>
      </c>
      <c r="C194" s="23"/>
      <c r="D194" s="23"/>
      <c r="E194" s="23"/>
      <c r="F194" s="23"/>
      <c r="G194" s="27" t="s">
        <v>341</v>
      </c>
      <c r="H194" s="53"/>
      <c r="I194" s="53"/>
      <c r="J194" s="53"/>
      <c r="K194" s="53"/>
      <c r="L194" s="65"/>
    </row>
    <row r="195" spans="1:12" x14ac:dyDescent="0.3">
      <c r="A195" s="18" t="s">
        <v>638</v>
      </c>
      <c r="B195" s="22" t="s">
        <v>341</v>
      </c>
      <c r="C195" s="23"/>
      <c r="D195" s="23"/>
      <c r="E195" s="19" t="s">
        <v>639</v>
      </c>
      <c r="F195" s="20"/>
      <c r="G195" s="20"/>
      <c r="H195" s="52">
        <v>149804.81</v>
      </c>
      <c r="I195" s="52">
        <v>15624.38</v>
      </c>
      <c r="J195" s="52">
        <v>9373.43</v>
      </c>
      <c r="K195" s="52">
        <v>156055.76</v>
      </c>
      <c r="L195" s="112">
        <f>I195-J195</f>
        <v>6250.9499999999989</v>
      </c>
    </row>
    <row r="196" spans="1:12" x14ac:dyDescent="0.3">
      <c r="A196" s="18" t="s">
        <v>640</v>
      </c>
      <c r="B196" s="22" t="s">
        <v>341</v>
      </c>
      <c r="C196" s="23"/>
      <c r="D196" s="23"/>
      <c r="E196" s="23"/>
      <c r="F196" s="19" t="s">
        <v>596</v>
      </c>
      <c r="G196" s="20"/>
      <c r="H196" s="52">
        <v>149804.81</v>
      </c>
      <c r="I196" s="52">
        <v>15624.38</v>
      </c>
      <c r="J196" s="52">
        <v>9373.43</v>
      </c>
      <c r="K196" s="52">
        <v>156055.76</v>
      </c>
      <c r="L196" s="110"/>
    </row>
    <row r="197" spans="1:12" x14ac:dyDescent="0.3">
      <c r="A197" s="24" t="s">
        <v>641</v>
      </c>
      <c r="B197" s="22" t="s">
        <v>341</v>
      </c>
      <c r="C197" s="23"/>
      <c r="D197" s="23"/>
      <c r="E197" s="23"/>
      <c r="F197" s="23"/>
      <c r="G197" s="25" t="s">
        <v>578</v>
      </c>
      <c r="H197" s="54">
        <v>63433.52</v>
      </c>
      <c r="I197" s="54">
        <v>2155.6799999999998</v>
      </c>
      <c r="J197" s="54">
        <v>0</v>
      </c>
      <c r="K197" s="54">
        <v>65589.2</v>
      </c>
      <c r="L197" s="64"/>
    </row>
    <row r="198" spans="1:12" x14ac:dyDescent="0.3">
      <c r="A198" s="24" t="s">
        <v>642</v>
      </c>
      <c r="B198" s="22" t="s">
        <v>341</v>
      </c>
      <c r="C198" s="23"/>
      <c r="D198" s="23"/>
      <c r="E198" s="23"/>
      <c r="F198" s="23"/>
      <c r="G198" s="25" t="s">
        <v>580</v>
      </c>
      <c r="H198" s="54">
        <v>4023.08</v>
      </c>
      <c r="I198" s="54">
        <v>6271.79</v>
      </c>
      <c r="J198" s="54">
        <v>6271.02</v>
      </c>
      <c r="K198" s="54">
        <v>4023.85</v>
      </c>
      <c r="L198" s="64"/>
    </row>
    <row r="199" spans="1:12" x14ac:dyDescent="0.3">
      <c r="A199" s="24" t="s">
        <v>643</v>
      </c>
      <c r="B199" s="22" t="s">
        <v>341</v>
      </c>
      <c r="C199" s="23"/>
      <c r="D199" s="23"/>
      <c r="E199" s="23"/>
      <c r="F199" s="23"/>
      <c r="G199" s="25" t="s">
        <v>582</v>
      </c>
      <c r="H199" s="54">
        <v>6515.2</v>
      </c>
      <c r="I199" s="54">
        <v>2633.96</v>
      </c>
      <c r="J199" s="54">
        <v>2633.96</v>
      </c>
      <c r="K199" s="54">
        <v>6515.2</v>
      </c>
      <c r="L199" s="64"/>
    </row>
    <row r="200" spans="1:12" x14ac:dyDescent="0.3">
      <c r="A200" s="24" t="s">
        <v>644</v>
      </c>
      <c r="B200" s="22" t="s">
        <v>341</v>
      </c>
      <c r="C200" s="23"/>
      <c r="D200" s="23"/>
      <c r="E200" s="23"/>
      <c r="F200" s="23"/>
      <c r="G200" s="25" t="s">
        <v>611</v>
      </c>
      <c r="H200" s="54">
        <v>11059.43</v>
      </c>
      <c r="I200" s="54">
        <v>0</v>
      </c>
      <c r="J200" s="54">
        <v>0</v>
      </c>
      <c r="K200" s="54">
        <v>11059.43</v>
      </c>
      <c r="L200" s="64"/>
    </row>
    <row r="201" spans="1:12" x14ac:dyDescent="0.3">
      <c r="A201" s="24" t="s">
        <v>646</v>
      </c>
      <c r="B201" s="22" t="s">
        <v>341</v>
      </c>
      <c r="C201" s="23"/>
      <c r="D201" s="23"/>
      <c r="E201" s="23"/>
      <c r="F201" s="23"/>
      <c r="G201" s="25" t="s">
        <v>584</v>
      </c>
      <c r="H201" s="54">
        <v>17671.86</v>
      </c>
      <c r="I201" s="54">
        <v>150.27000000000001</v>
      </c>
      <c r="J201" s="54">
        <v>0</v>
      </c>
      <c r="K201" s="54">
        <v>17822.13</v>
      </c>
      <c r="L201" s="64"/>
    </row>
    <row r="202" spans="1:12" x14ac:dyDescent="0.3">
      <c r="A202" s="24" t="s">
        <v>647</v>
      </c>
      <c r="B202" s="22" t="s">
        <v>341</v>
      </c>
      <c r="C202" s="23"/>
      <c r="D202" s="23"/>
      <c r="E202" s="23"/>
      <c r="F202" s="23"/>
      <c r="G202" s="25" t="s">
        <v>586</v>
      </c>
      <c r="H202" s="54">
        <v>11166.57</v>
      </c>
      <c r="I202" s="54">
        <v>17.760000000000002</v>
      </c>
      <c r="J202" s="54">
        <v>0</v>
      </c>
      <c r="K202" s="54">
        <v>11184.33</v>
      </c>
      <c r="L202" s="64"/>
    </row>
    <row r="203" spans="1:12" x14ac:dyDescent="0.3">
      <c r="A203" s="24" t="s">
        <v>648</v>
      </c>
      <c r="B203" s="22" t="s">
        <v>341</v>
      </c>
      <c r="C203" s="23"/>
      <c r="D203" s="23"/>
      <c r="E203" s="23"/>
      <c r="F203" s="23"/>
      <c r="G203" s="25" t="s">
        <v>588</v>
      </c>
      <c r="H203" s="54">
        <v>652.57000000000005</v>
      </c>
      <c r="I203" s="54">
        <v>2.2400000000000002</v>
      </c>
      <c r="J203" s="54">
        <v>0</v>
      </c>
      <c r="K203" s="54">
        <v>654.80999999999995</v>
      </c>
      <c r="L203" s="64"/>
    </row>
    <row r="204" spans="1:12" x14ac:dyDescent="0.3">
      <c r="A204" s="24" t="s">
        <v>649</v>
      </c>
      <c r="B204" s="22" t="s">
        <v>341</v>
      </c>
      <c r="C204" s="23"/>
      <c r="D204" s="23"/>
      <c r="E204" s="23"/>
      <c r="F204" s="23"/>
      <c r="G204" s="25" t="s">
        <v>616</v>
      </c>
      <c r="H204" s="54">
        <v>10123.030000000001</v>
      </c>
      <c r="I204" s="54">
        <v>2124.36</v>
      </c>
      <c r="J204" s="54">
        <v>468.45</v>
      </c>
      <c r="K204" s="54">
        <v>11778.94</v>
      </c>
      <c r="L204" s="64"/>
    </row>
    <row r="205" spans="1:12" x14ac:dyDescent="0.3">
      <c r="A205" s="24" t="s">
        <v>650</v>
      </c>
      <c r="B205" s="22" t="s">
        <v>341</v>
      </c>
      <c r="C205" s="23"/>
      <c r="D205" s="23"/>
      <c r="E205" s="23"/>
      <c r="F205" s="23"/>
      <c r="G205" s="25" t="s">
        <v>590</v>
      </c>
      <c r="H205" s="54">
        <v>688.5</v>
      </c>
      <c r="I205" s="54">
        <v>68.319999999999993</v>
      </c>
      <c r="J205" s="54">
        <v>0</v>
      </c>
      <c r="K205" s="54">
        <v>756.82</v>
      </c>
      <c r="L205" s="64"/>
    </row>
    <row r="206" spans="1:12" x14ac:dyDescent="0.3">
      <c r="A206" s="24" t="s">
        <v>651</v>
      </c>
      <c r="B206" s="22" t="s">
        <v>341</v>
      </c>
      <c r="C206" s="23"/>
      <c r="D206" s="23"/>
      <c r="E206" s="23"/>
      <c r="F206" s="23"/>
      <c r="G206" s="25" t="s">
        <v>592</v>
      </c>
      <c r="H206" s="54">
        <v>18974.28</v>
      </c>
      <c r="I206" s="54">
        <v>2200</v>
      </c>
      <c r="J206" s="54">
        <v>0</v>
      </c>
      <c r="K206" s="54">
        <v>21174.28</v>
      </c>
      <c r="L206" s="64"/>
    </row>
    <row r="207" spans="1:12" x14ac:dyDescent="0.3">
      <c r="A207" s="24" t="s">
        <v>652</v>
      </c>
      <c r="B207" s="22" t="s">
        <v>341</v>
      </c>
      <c r="C207" s="23"/>
      <c r="D207" s="23"/>
      <c r="E207" s="23"/>
      <c r="F207" s="23"/>
      <c r="G207" s="25" t="s">
        <v>620</v>
      </c>
      <c r="H207" s="54">
        <v>5496.77</v>
      </c>
      <c r="I207" s="54">
        <v>0</v>
      </c>
      <c r="J207" s="54">
        <v>0</v>
      </c>
      <c r="K207" s="54">
        <v>5496.77</v>
      </c>
      <c r="L207" s="64"/>
    </row>
    <row r="208" spans="1:12" x14ac:dyDescent="0.3">
      <c r="A208" s="26" t="s">
        <v>341</v>
      </c>
      <c r="B208" s="22" t="s">
        <v>341</v>
      </c>
      <c r="C208" s="23"/>
      <c r="D208" s="23"/>
      <c r="E208" s="23"/>
      <c r="F208" s="23"/>
      <c r="G208" s="27" t="s">
        <v>341</v>
      </c>
      <c r="H208" s="53"/>
      <c r="I208" s="53"/>
      <c r="J208" s="53"/>
      <c r="K208" s="53"/>
      <c r="L208" s="65"/>
    </row>
    <row r="209" spans="1:12" x14ac:dyDescent="0.3">
      <c r="A209" s="18" t="s">
        <v>653</v>
      </c>
      <c r="B209" s="22" t="s">
        <v>341</v>
      </c>
      <c r="C209" s="23"/>
      <c r="D209" s="19" t="s">
        <v>654</v>
      </c>
      <c r="E209" s="20"/>
      <c r="F209" s="20"/>
      <c r="G209" s="20"/>
      <c r="H209" s="52">
        <v>1438018.58</v>
      </c>
      <c r="I209" s="52">
        <v>214882.77</v>
      </c>
      <c r="J209" s="52">
        <v>0.01</v>
      </c>
      <c r="K209" s="52">
        <v>1652901.34</v>
      </c>
      <c r="L209" s="112">
        <f>I209-J209</f>
        <v>214882.75999999998</v>
      </c>
    </row>
    <row r="210" spans="1:12" x14ac:dyDescent="0.3">
      <c r="A210" s="18" t="s">
        <v>655</v>
      </c>
      <c r="B210" s="22" t="s">
        <v>341</v>
      </c>
      <c r="C210" s="23"/>
      <c r="D210" s="23"/>
      <c r="E210" s="19" t="s">
        <v>654</v>
      </c>
      <c r="F210" s="20"/>
      <c r="G210" s="20"/>
      <c r="H210" s="52">
        <v>1438018.58</v>
      </c>
      <c r="I210" s="52">
        <v>214882.77</v>
      </c>
      <c r="J210" s="52">
        <v>0.01</v>
      </c>
      <c r="K210" s="52">
        <v>1652901.34</v>
      </c>
      <c r="L210" s="110"/>
    </row>
    <row r="211" spans="1:12" x14ac:dyDescent="0.3">
      <c r="A211" s="18" t="s">
        <v>656</v>
      </c>
      <c r="B211" s="22" t="s">
        <v>341</v>
      </c>
      <c r="C211" s="23"/>
      <c r="D211" s="23"/>
      <c r="E211" s="23"/>
      <c r="F211" s="19" t="s">
        <v>654</v>
      </c>
      <c r="G211" s="20"/>
      <c r="H211" s="52">
        <v>1438018.58</v>
      </c>
      <c r="I211" s="52">
        <v>214882.77</v>
      </c>
      <c r="J211" s="52">
        <v>0.01</v>
      </c>
      <c r="K211" s="52">
        <v>1652901.34</v>
      </c>
      <c r="L211" s="110"/>
    </row>
    <row r="212" spans="1:12" x14ac:dyDescent="0.3">
      <c r="A212" s="24" t="s">
        <v>657</v>
      </c>
      <c r="B212" s="22" t="s">
        <v>341</v>
      </c>
      <c r="C212" s="23"/>
      <c r="D212" s="23"/>
      <c r="E212" s="23"/>
      <c r="F212" s="23"/>
      <c r="G212" s="25" t="s">
        <v>658</v>
      </c>
      <c r="H212" s="54">
        <v>35095.15</v>
      </c>
      <c r="I212" s="54">
        <v>7019.03</v>
      </c>
      <c r="J212" s="54">
        <v>0</v>
      </c>
      <c r="K212" s="54">
        <v>42114.18</v>
      </c>
      <c r="L212" s="112">
        <f t="shared" ref="L212:L220" si="0">I212-J212</f>
        <v>7019.03</v>
      </c>
    </row>
    <row r="213" spans="1:12" x14ac:dyDescent="0.3">
      <c r="A213" s="24" t="s">
        <v>659</v>
      </c>
      <c r="B213" s="22" t="s">
        <v>341</v>
      </c>
      <c r="C213" s="23"/>
      <c r="D213" s="23"/>
      <c r="E213" s="23"/>
      <c r="F213" s="23"/>
      <c r="G213" s="25" t="s">
        <v>660</v>
      </c>
      <c r="H213" s="54">
        <v>19110</v>
      </c>
      <c r="I213" s="54">
        <v>3675</v>
      </c>
      <c r="J213" s="54">
        <v>0</v>
      </c>
      <c r="K213" s="54">
        <v>22785</v>
      </c>
      <c r="L213" s="112">
        <f t="shared" si="0"/>
        <v>3675</v>
      </c>
    </row>
    <row r="214" spans="1:12" x14ac:dyDescent="0.3">
      <c r="A214" s="24" t="s">
        <v>661</v>
      </c>
      <c r="B214" s="22" t="s">
        <v>341</v>
      </c>
      <c r="C214" s="23"/>
      <c r="D214" s="23"/>
      <c r="E214" s="23"/>
      <c r="F214" s="23"/>
      <c r="G214" s="25" t="s">
        <v>662</v>
      </c>
      <c r="H214" s="54">
        <v>13975.24</v>
      </c>
      <c r="I214" s="54">
        <v>0</v>
      </c>
      <c r="J214" s="54">
        <v>0</v>
      </c>
      <c r="K214" s="54">
        <v>13975.24</v>
      </c>
      <c r="L214" s="112">
        <f t="shared" si="0"/>
        <v>0</v>
      </c>
    </row>
    <row r="215" spans="1:12" x14ac:dyDescent="0.3">
      <c r="A215" s="24" t="s">
        <v>663</v>
      </c>
      <c r="B215" s="22" t="s">
        <v>341</v>
      </c>
      <c r="C215" s="23"/>
      <c r="D215" s="23"/>
      <c r="E215" s="23"/>
      <c r="F215" s="23"/>
      <c r="G215" s="25" t="s">
        <v>664</v>
      </c>
      <c r="H215" s="54">
        <v>12997.18</v>
      </c>
      <c r="I215" s="54">
        <v>3138.59</v>
      </c>
      <c r="J215" s="54">
        <v>0</v>
      </c>
      <c r="K215" s="54">
        <v>16135.77</v>
      </c>
      <c r="L215" s="112">
        <f t="shared" si="0"/>
        <v>3138.59</v>
      </c>
    </row>
    <row r="216" spans="1:12" x14ac:dyDescent="0.3">
      <c r="A216" s="24" t="s">
        <v>665</v>
      </c>
      <c r="B216" s="22" t="s">
        <v>341</v>
      </c>
      <c r="C216" s="23"/>
      <c r="D216" s="23"/>
      <c r="E216" s="23"/>
      <c r="F216" s="23"/>
      <c r="G216" s="25" t="s">
        <v>666</v>
      </c>
      <c r="H216" s="54">
        <v>468372.45</v>
      </c>
      <c r="I216" s="54">
        <v>45871.54</v>
      </c>
      <c r="J216" s="54">
        <v>0</v>
      </c>
      <c r="K216" s="54">
        <v>514243.99</v>
      </c>
      <c r="L216" s="112">
        <f t="shared" si="0"/>
        <v>45871.54</v>
      </c>
    </row>
    <row r="217" spans="1:12" x14ac:dyDescent="0.3">
      <c r="A217" s="24" t="s">
        <v>667</v>
      </c>
      <c r="B217" s="22" t="s">
        <v>341</v>
      </c>
      <c r="C217" s="23"/>
      <c r="D217" s="23"/>
      <c r="E217" s="23"/>
      <c r="F217" s="23"/>
      <c r="G217" s="25" t="s">
        <v>668</v>
      </c>
      <c r="H217" s="54">
        <v>32269.87</v>
      </c>
      <c r="I217" s="54">
        <v>675</v>
      </c>
      <c r="J217" s="54">
        <v>0</v>
      </c>
      <c r="K217" s="54">
        <v>32944.870000000003</v>
      </c>
      <c r="L217" s="112">
        <f t="shared" si="0"/>
        <v>675</v>
      </c>
    </row>
    <row r="218" spans="1:12" x14ac:dyDescent="0.3">
      <c r="A218" s="24" t="s">
        <v>669</v>
      </c>
      <c r="B218" s="22" t="s">
        <v>341</v>
      </c>
      <c r="C218" s="23"/>
      <c r="D218" s="23"/>
      <c r="E218" s="23"/>
      <c r="F218" s="23"/>
      <c r="G218" s="25" t="s">
        <v>670</v>
      </c>
      <c r="H218" s="54">
        <v>772495.74</v>
      </c>
      <c r="I218" s="54">
        <v>138957.60999999999</v>
      </c>
      <c r="J218" s="54">
        <v>0</v>
      </c>
      <c r="K218" s="54">
        <v>911453.35</v>
      </c>
      <c r="L218" s="112">
        <f t="shared" si="0"/>
        <v>138957.60999999999</v>
      </c>
    </row>
    <row r="219" spans="1:12" x14ac:dyDescent="0.3">
      <c r="A219" s="24" t="s">
        <v>671</v>
      </c>
      <c r="B219" s="22" t="s">
        <v>341</v>
      </c>
      <c r="C219" s="23"/>
      <c r="D219" s="23"/>
      <c r="E219" s="23"/>
      <c r="F219" s="23"/>
      <c r="G219" s="25" t="s">
        <v>672</v>
      </c>
      <c r="H219" s="54">
        <v>17233.75</v>
      </c>
      <c r="I219" s="54">
        <v>3438.75</v>
      </c>
      <c r="J219" s="54">
        <v>0</v>
      </c>
      <c r="K219" s="54">
        <v>20672.5</v>
      </c>
      <c r="L219" s="112">
        <f t="shared" si="0"/>
        <v>3438.75</v>
      </c>
    </row>
    <row r="220" spans="1:12" x14ac:dyDescent="0.3">
      <c r="A220" s="24" t="s">
        <v>673</v>
      </c>
      <c r="B220" s="22" t="s">
        <v>341</v>
      </c>
      <c r="C220" s="23"/>
      <c r="D220" s="23"/>
      <c r="E220" s="23"/>
      <c r="F220" s="23"/>
      <c r="G220" s="25" t="s">
        <v>674</v>
      </c>
      <c r="H220" s="54">
        <v>66469.2</v>
      </c>
      <c r="I220" s="54">
        <v>12107.25</v>
      </c>
      <c r="J220" s="54">
        <v>0.01</v>
      </c>
      <c r="K220" s="54">
        <v>78576.44</v>
      </c>
      <c r="L220" s="112">
        <f t="shared" si="0"/>
        <v>12107.24</v>
      </c>
    </row>
    <row r="221" spans="1:12" x14ac:dyDescent="0.3">
      <c r="A221" s="26" t="s">
        <v>341</v>
      </c>
      <c r="B221" s="22" t="s">
        <v>341</v>
      </c>
      <c r="C221" s="23"/>
      <c r="D221" s="23"/>
      <c r="E221" s="23"/>
      <c r="F221" s="23"/>
      <c r="G221" s="27" t="s">
        <v>341</v>
      </c>
      <c r="H221" s="53"/>
      <c r="I221" s="53"/>
      <c r="J221" s="53"/>
      <c r="K221" s="53"/>
      <c r="L221" s="65"/>
    </row>
    <row r="222" spans="1:12" x14ac:dyDescent="0.3">
      <c r="A222" s="18" t="s">
        <v>675</v>
      </c>
      <c r="B222" s="21" t="s">
        <v>341</v>
      </c>
      <c r="C222" s="19" t="s">
        <v>676</v>
      </c>
      <c r="D222" s="20"/>
      <c r="E222" s="20"/>
      <c r="F222" s="20"/>
      <c r="G222" s="20"/>
      <c r="H222" s="52">
        <v>539991.06999999995</v>
      </c>
      <c r="I222" s="52">
        <v>59924.07</v>
      </c>
      <c r="J222" s="52">
        <v>0</v>
      </c>
      <c r="K222" s="52">
        <v>599915.14</v>
      </c>
      <c r="L222" s="112">
        <f>I222-J222</f>
        <v>59924.07</v>
      </c>
    </row>
    <row r="223" spans="1:12" x14ac:dyDescent="0.3">
      <c r="A223" s="18" t="s">
        <v>677</v>
      </c>
      <c r="B223" s="22" t="s">
        <v>341</v>
      </c>
      <c r="C223" s="23"/>
      <c r="D223" s="19" t="s">
        <v>676</v>
      </c>
      <c r="E223" s="20"/>
      <c r="F223" s="20"/>
      <c r="G223" s="20"/>
      <c r="H223" s="52">
        <v>539991.06999999995</v>
      </c>
      <c r="I223" s="52">
        <v>59924.07</v>
      </c>
      <c r="J223" s="52">
        <v>0</v>
      </c>
      <c r="K223" s="52">
        <v>599915.14</v>
      </c>
      <c r="L223" s="110"/>
    </row>
    <row r="224" spans="1:12" x14ac:dyDescent="0.3">
      <c r="A224" s="18" t="s">
        <v>678</v>
      </c>
      <c r="B224" s="22" t="s">
        <v>341</v>
      </c>
      <c r="C224" s="23"/>
      <c r="D224" s="23"/>
      <c r="E224" s="19" t="s">
        <v>676</v>
      </c>
      <c r="F224" s="20"/>
      <c r="G224" s="20"/>
      <c r="H224" s="52">
        <v>539991.06999999995</v>
      </c>
      <c r="I224" s="52">
        <v>59924.07</v>
      </c>
      <c r="J224" s="52">
        <v>0</v>
      </c>
      <c r="K224" s="52">
        <v>599915.14</v>
      </c>
      <c r="L224" s="110"/>
    </row>
    <row r="225" spans="1:12" x14ac:dyDescent="0.3">
      <c r="A225" s="18" t="s">
        <v>679</v>
      </c>
      <c r="B225" s="22" t="s">
        <v>341</v>
      </c>
      <c r="C225" s="23"/>
      <c r="D225" s="23"/>
      <c r="E225" s="23"/>
      <c r="F225" s="19" t="s">
        <v>680</v>
      </c>
      <c r="G225" s="20"/>
      <c r="H225" s="52">
        <v>80602.070000000007</v>
      </c>
      <c r="I225" s="52">
        <v>9387.49</v>
      </c>
      <c r="J225" s="52">
        <v>0</v>
      </c>
      <c r="K225" s="52">
        <v>89989.56</v>
      </c>
      <c r="L225" s="112">
        <f t="shared" ref="L225" si="1">I225-J225</f>
        <v>9387.49</v>
      </c>
    </row>
    <row r="226" spans="1:12" x14ac:dyDescent="0.3">
      <c r="A226" s="24" t="s">
        <v>681</v>
      </c>
      <c r="B226" s="22" t="s">
        <v>341</v>
      </c>
      <c r="C226" s="23"/>
      <c r="D226" s="23"/>
      <c r="E226" s="23"/>
      <c r="F226" s="23"/>
      <c r="G226" s="25" t="s">
        <v>682</v>
      </c>
      <c r="H226" s="54">
        <v>80602.070000000007</v>
      </c>
      <c r="I226" s="54">
        <v>9387.49</v>
      </c>
      <c r="J226" s="54">
        <v>0</v>
      </c>
      <c r="K226" s="54">
        <v>89989.56</v>
      </c>
      <c r="L226" s="64"/>
    </row>
    <row r="227" spans="1:12" x14ac:dyDescent="0.3">
      <c r="A227" s="26" t="s">
        <v>341</v>
      </c>
      <c r="B227" s="22" t="s">
        <v>341</v>
      </c>
      <c r="C227" s="23"/>
      <c r="D227" s="23"/>
      <c r="E227" s="23"/>
      <c r="F227" s="23"/>
      <c r="G227" s="27" t="s">
        <v>341</v>
      </c>
      <c r="H227" s="53"/>
      <c r="I227" s="53"/>
      <c r="J227" s="53"/>
      <c r="K227" s="53"/>
      <c r="L227" s="65"/>
    </row>
    <row r="228" spans="1:12" x14ac:dyDescent="0.3">
      <c r="A228" s="18" t="s">
        <v>683</v>
      </c>
      <c r="B228" s="22" t="s">
        <v>341</v>
      </c>
      <c r="C228" s="23"/>
      <c r="D228" s="23"/>
      <c r="E228" s="23"/>
      <c r="F228" s="19" t="s">
        <v>684</v>
      </c>
      <c r="G228" s="20"/>
      <c r="H228" s="52">
        <v>283296.59999999998</v>
      </c>
      <c r="I228" s="52">
        <v>35622.26</v>
      </c>
      <c r="J228" s="52">
        <v>0</v>
      </c>
      <c r="K228" s="52">
        <v>318918.86</v>
      </c>
      <c r="L228" s="112">
        <f t="shared" ref="L228:L232" si="2">I228-J228</f>
        <v>35622.26</v>
      </c>
    </row>
    <row r="229" spans="1:12" x14ac:dyDescent="0.3">
      <c r="A229" s="24" t="s">
        <v>685</v>
      </c>
      <c r="B229" s="22" t="s">
        <v>341</v>
      </c>
      <c r="C229" s="23"/>
      <c r="D229" s="23"/>
      <c r="E229" s="23"/>
      <c r="F229" s="23"/>
      <c r="G229" s="25" t="s">
        <v>686</v>
      </c>
      <c r="H229" s="54">
        <v>116450.99</v>
      </c>
      <c r="I229" s="54">
        <v>15390.52</v>
      </c>
      <c r="J229" s="54">
        <v>0</v>
      </c>
      <c r="K229" s="54">
        <v>131841.51</v>
      </c>
      <c r="L229" s="112">
        <f t="shared" si="2"/>
        <v>15390.52</v>
      </c>
    </row>
    <row r="230" spans="1:12" x14ac:dyDescent="0.3">
      <c r="A230" s="24" t="s">
        <v>687</v>
      </c>
      <c r="B230" s="22" t="s">
        <v>341</v>
      </c>
      <c r="C230" s="23"/>
      <c r="D230" s="23"/>
      <c r="E230" s="23"/>
      <c r="F230" s="23"/>
      <c r="G230" s="25" t="s">
        <v>688</v>
      </c>
      <c r="H230" s="54">
        <v>92100.35</v>
      </c>
      <c r="I230" s="54">
        <v>13420.07</v>
      </c>
      <c r="J230" s="54">
        <v>0</v>
      </c>
      <c r="K230" s="54">
        <v>105520.42</v>
      </c>
      <c r="L230" s="112">
        <f t="shared" si="2"/>
        <v>13420.07</v>
      </c>
    </row>
    <row r="231" spans="1:12" x14ac:dyDescent="0.3">
      <c r="A231" s="24" t="s">
        <v>689</v>
      </c>
      <c r="B231" s="22" t="s">
        <v>341</v>
      </c>
      <c r="C231" s="23"/>
      <c r="D231" s="23"/>
      <c r="E231" s="23"/>
      <c r="F231" s="23"/>
      <c r="G231" s="25" t="s">
        <v>690</v>
      </c>
      <c r="H231" s="54">
        <v>42354.78</v>
      </c>
      <c r="I231" s="54">
        <v>504.89</v>
      </c>
      <c r="J231" s="54">
        <v>0</v>
      </c>
      <c r="K231" s="54">
        <v>42859.67</v>
      </c>
      <c r="L231" s="112">
        <f t="shared" si="2"/>
        <v>504.89</v>
      </c>
    </row>
    <row r="232" spans="1:12" x14ac:dyDescent="0.3">
      <c r="A232" s="24" t="s">
        <v>691</v>
      </c>
      <c r="B232" s="22" t="s">
        <v>341</v>
      </c>
      <c r="C232" s="23"/>
      <c r="D232" s="23"/>
      <c r="E232" s="23"/>
      <c r="F232" s="23"/>
      <c r="G232" s="25" t="s">
        <v>692</v>
      </c>
      <c r="H232" s="54">
        <v>32390.48</v>
      </c>
      <c r="I232" s="54">
        <v>6306.78</v>
      </c>
      <c r="J232" s="54">
        <v>0</v>
      </c>
      <c r="K232" s="54">
        <v>38697.26</v>
      </c>
      <c r="L232" s="112">
        <f t="shared" si="2"/>
        <v>6306.78</v>
      </c>
    </row>
    <row r="233" spans="1:12" x14ac:dyDescent="0.3">
      <c r="A233" s="26" t="s">
        <v>341</v>
      </c>
      <c r="B233" s="22" t="s">
        <v>341</v>
      </c>
      <c r="C233" s="23"/>
      <c r="D233" s="23"/>
      <c r="E233" s="23"/>
      <c r="F233" s="23"/>
      <c r="G233" s="27" t="s">
        <v>341</v>
      </c>
      <c r="H233" s="53"/>
      <c r="I233" s="53"/>
      <c r="J233" s="53"/>
      <c r="K233" s="53"/>
      <c r="L233" s="65"/>
    </row>
    <row r="234" spans="1:12" x14ac:dyDescent="0.3">
      <c r="A234" s="18" t="s">
        <v>693</v>
      </c>
      <c r="B234" s="22" t="s">
        <v>341</v>
      </c>
      <c r="C234" s="23"/>
      <c r="D234" s="23"/>
      <c r="E234" s="23"/>
      <c r="F234" s="19" t="s">
        <v>694</v>
      </c>
      <c r="G234" s="20"/>
      <c r="H234" s="52">
        <v>9981.2000000000007</v>
      </c>
      <c r="I234" s="52">
        <v>0</v>
      </c>
      <c r="J234" s="52">
        <v>0</v>
      </c>
      <c r="K234" s="52">
        <v>9981.2000000000007</v>
      </c>
      <c r="L234" s="112">
        <f t="shared" ref="L234" si="3">I234-J234</f>
        <v>0</v>
      </c>
    </row>
    <row r="235" spans="1:12" x14ac:dyDescent="0.3">
      <c r="A235" s="24" t="s">
        <v>695</v>
      </c>
      <c r="B235" s="22" t="s">
        <v>341</v>
      </c>
      <c r="C235" s="23"/>
      <c r="D235" s="23"/>
      <c r="E235" s="23"/>
      <c r="F235" s="23"/>
      <c r="G235" s="25" t="s">
        <v>696</v>
      </c>
      <c r="H235" s="54">
        <v>1266.2</v>
      </c>
      <c r="I235" s="54">
        <v>0</v>
      </c>
      <c r="J235" s="54">
        <v>0</v>
      </c>
      <c r="K235" s="54">
        <v>1266.2</v>
      </c>
      <c r="L235" s="64"/>
    </row>
    <row r="236" spans="1:12" x14ac:dyDescent="0.3">
      <c r="A236" s="24" t="s">
        <v>697</v>
      </c>
      <c r="B236" s="22" t="s">
        <v>341</v>
      </c>
      <c r="C236" s="23"/>
      <c r="D236" s="23"/>
      <c r="E236" s="23"/>
      <c r="F236" s="23"/>
      <c r="G236" s="25" t="s">
        <v>698</v>
      </c>
      <c r="H236" s="54">
        <v>8715</v>
      </c>
      <c r="I236" s="54">
        <v>0</v>
      </c>
      <c r="J236" s="54">
        <v>0</v>
      </c>
      <c r="K236" s="54">
        <v>8715</v>
      </c>
      <c r="L236" s="64"/>
    </row>
    <row r="237" spans="1:12" x14ac:dyDescent="0.3">
      <c r="A237" s="26" t="s">
        <v>341</v>
      </c>
      <c r="B237" s="22" t="s">
        <v>341</v>
      </c>
      <c r="C237" s="23"/>
      <c r="D237" s="23"/>
      <c r="E237" s="23"/>
      <c r="F237" s="23"/>
      <c r="G237" s="27" t="s">
        <v>341</v>
      </c>
      <c r="H237" s="53"/>
      <c r="I237" s="53"/>
      <c r="J237" s="53"/>
      <c r="K237" s="53"/>
      <c r="L237" s="65"/>
    </row>
    <row r="238" spans="1:12" x14ac:dyDescent="0.3">
      <c r="A238" s="18" t="s">
        <v>699</v>
      </c>
      <c r="B238" s="22" t="s">
        <v>341</v>
      </c>
      <c r="C238" s="23"/>
      <c r="D238" s="23"/>
      <c r="E238" s="23"/>
      <c r="F238" s="19" t="s">
        <v>700</v>
      </c>
      <c r="G238" s="20"/>
      <c r="H238" s="52">
        <v>49681.41</v>
      </c>
      <c r="I238" s="52">
        <v>0</v>
      </c>
      <c r="J238" s="52">
        <v>0</v>
      </c>
      <c r="K238" s="52">
        <v>49681.41</v>
      </c>
      <c r="L238" s="112">
        <f t="shared" ref="L238" si="4">I238-J238</f>
        <v>0</v>
      </c>
    </row>
    <row r="239" spans="1:12" x14ac:dyDescent="0.3">
      <c r="A239" s="24" t="s">
        <v>701</v>
      </c>
      <c r="B239" s="22" t="s">
        <v>341</v>
      </c>
      <c r="C239" s="23"/>
      <c r="D239" s="23"/>
      <c r="E239" s="23"/>
      <c r="F239" s="23"/>
      <c r="G239" s="25" t="s">
        <v>702</v>
      </c>
      <c r="H239" s="54">
        <v>20899.88</v>
      </c>
      <c r="I239" s="54">
        <v>0</v>
      </c>
      <c r="J239" s="54">
        <v>0</v>
      </c>
      <c r="K239" s="54">
        <v>20899.88</v>
      </c>
      <c r="L239" s="64"/>
    </row>
    <row r="240" spans="1:12" x14ac:dyDescent="0.3">
      <c r="A240" s="24" t="s">
        <v>703</v>
      </c>
      <c r="B240" s="22" t="s">
        <v>341</v>
      </c>
      <c r="C240" s="23"/>
      <c r="D240" s="23"/>
      <c r="E240" s="23"/>
      <c r="F240" s="23"/>
      <c r="G240" s="25" t="s">
        <v>704</v>
      </c>
      <c r="H240" s="54">
        <v>4197.6099999999997</v>
      </c>
      <c r="I240" s="54">
        <v>0</v>
      </c>
      <c r="J240" s="54">
        <v>0</v>
      </c>
      <c r="K240" s="54">
        <v>4197.6099999999997</v>
      </c>
      <c r="L240" s="64"/>
    </row>
    <row r="241" spans="1:12" x14ac:dyDescent="0.3">
      <c r="A241" s="24" t="s">
        <v>705</v>
      </c>
      <c r="B241" s="22" t="s">
        <v>341</v>
      </c>
      <c r="C241" s="23"/>
      <c r="D241" s="23"/>
      <c r="E241" s="23"/>
      <c r="F241" s="23"/>
      <c r="G241" s="25" t="s">
        <v>706</v>
      </c>
      <c r="H241" s="54">
        <v>16268.79</v>
      </c>
      <c r="I241" s="54">
        <v>0</v>
      </c>
      <c r="J241" s="54">
        <v>0</v>
      </c>
      <c r="K241" s="54">
        <v>16268.79</v>
      </c>
      <c r="L241" s="64"/>
    </row>
    <row r="242" spans="1:12" x14ac:dyDescent="0.3">
      <c r="A242" s="24" t="s">
        <v>709</v>
      </c>
      <c r="B242" s="22" t="s">
        <v>341</v>
      </c>
      <c r="C242" s="23"/>
      <c r="D242" s="23"/>
      <c r="E242" s="23"/>
      <c r="F242" s="23"/>
      <c r="G242" s="25" t="s">
        <v>710</v>
      </c>
      <c r="H242" s="54">
        <v>2880.15</v>
      </c>
      <c r="I242" s="54">
        <v>0</v>
      </c>
      <c r="J242" s="54">
        <v>0</v>
      </c>
      <c r="K242" s="54">
        <v>2880.15</v>
      </c>
      <c r="L242" s="64"/>
    </row>
    <row r="243" spans="1:12" x14ac:dyDescent="0.3">
      <c r="A243" s="24" t="s">
        <v>711</v>
      </c>
      <c r="B243" s="22" t="s">
        <v>341</v>
      </c>
      <c r="C243" s="23"/>
      <c r="D243" s="23"/>
      <c r="E243" s="23"/>
      <c r="F243" s="23"/>
      <c r="G243" s="25" t="s">
        <v>672</v>
      </c>
      <c r="H243" s="54">
        <v>5434.98</v>
      </c>
      <c r="I243" s="54">
        <v>0</v>
      </c>
      <c r="J243" s="54">
        <v>0</v>
      </c>
      <c r="K243" s="54">
        <v>5434.98</v>
      </c>
      <c r="L243" s="64"/>
    </row>
    <row r="244" spans="1:12" x14ac:dyDescent="0.3">
      <c r="A244" s="26" t="s">
        <v>341</v>
      </c>
      <c r="B244" s="22" t="s">
        <v>341</v>
      </c>
      <c r="C244" s="23"/>
      <c r="D244" s="23"/>
      <c r="E244" s="23"/>
      <c r="F244" s="23"/>
      <c r="G244" s="27" t="s">
        <v>341</v>
      </c>
      <c r="H244" s="53"/>
      <c r="I244" s="53"/>
      <c r="J244" s="53"/>
      <c r="K244" s="53"/>
      <c r="L244" s="65"/>
    </row>
    <row r="245" spans="1:12" x14ac:dyDescent="0.3">
      <c r="A245" s="18" t="s">
        <v>712</v>
      </c>
      <c r="B245" s="22" t="s">
        <v>341</v>
      </c>
      <c r="C245" s="23"/>
      <c r="D245" s="23"/>
      <c r="E245" s="23"/>
      <c r="F245" s="19" t="s">
        <v>713</v>
      </c>
      <c r="G245" s="20"/>
      <c r="H245" s="52">
        <v>59210.23</v>
      </c>
      <c r="I245" s="52">
        <v>2865.67</v>
      </c>
      <c r="J245" s="52">
        <v>0</v>
      </c>
      <c r="K245" s="52">
        <v>62075.9</v>
      </c>
      <c r="L245" s="112">
        <f t="shared" ref="L245" si="5">I245-J245</f>
        <v>2865.67</v>
      </c>
    </row>
    <row r="246" spans="1:12" x14ac:dyDescent="0.3">
      <c r="A246" s="24" t="s">
        <v>714</v>
      </c>
      <c r="B246" s="22" t="s">
        <v>341</v>
      </c>
      <c r="C246" s="23"/>
      <c r="D246" s="23"/>
      <c r="E246" s="23"/>
      <c r="F246" s="23"/>
      <c r="G246" s="25" t="s">
        <v>531</v>
      </c>
      <c r="H246" s="54">
        <v>6699.07</v>
      </c>
      <c r="I246" s="54">
        <v>962.21</v>
      </c>
      <c r="J246" s="54">
        <v>0</v>
      </c>
      <c r="K246" s="54">
        <v>7661.28</v>
      </c>
      <c r="L246" s="64"/>
    </row>
    <row r="247" spans="1:12" x14ac:dyDescent="0.3">
      <c r="A247" s="24" t="s">
        <v>715</v>
      </c>
      <c r="B247" s="22" t="s">
        <v>341</v>
      </c>
      <c r="C247" s="23"/>
      <c r="D247" s="23"/>
      <c r="E247" s="23"/>
      <c r="F247" s="23"/>
      <c r="G247" s="25" t="s">
        <v>716</v>
      </c>
      <c r="H247" s="54">
        <v>10020.74</v>
      </c>
      <c r="I247" s="54">
        <v>1295.75</v>
      </c>
      <c r="J247" s="54">
        <v>0</v>
      </c>
      <c r="K247" s="54">
        <v>11316.49</v>
      </c>
      <c r="L247" s="64"/>
    </row>
    <row r="248" spans="1:12" x14ac:dyDescent="0.3">
      <c r="A248" s="24" t="s">
        <v>717</v>
      </c>
      <c r="B248" s="22" t="s">
        <v>341</v>
      </c>
      <c r="C248" s="23"/>
      <c r="D248" s="23"/>
      <c r="E248" s="23"/>
      <c r="F248" s="23"/>
      <c r="G248" s="25" t="s">
        <v>718</v>
      </c>
      <c r="H248" s="54">
        <v>42410.42</v>
      </c>
      <c r="I248" s="54">
        <v>591.71</v>
      </c>
      <c r="J248" s="54">
        <v>0</v>
      </c>
      <c r="K248" s="54">
        <v>43002.13</v>
      </c>
      <c r="L248" s="64"/>
    </row>
    <row r="249" spans="1:12" x14ac:dyDescent="0.3">
      <c r="A249" s="24" t="s">
        <v>719</v>
      </c>
      <c r="B249" s="22" t="s">
        <v>341</v>
      </c>
      <c r="C249" s="23"/>
      <c r="D249" s="23"/>
      <c r="E249" s="23"/>
      <c r="F249" s="23"/>
      <c r="G249" s="25" t="s">
        <v>720</v>
      </c>
      <c r="H249" s="54">
        <v>80</v>
      </c>
      <c r="I249" s="54">
        <v>16</v>
      </c>
      <c r="J249" s="54">
        <v>0</v>
      </c>
      <c r="K249" s="54">
        <v>96</v>
      </c>
      <c r="L249" s="64"/>
    </row>
    <row r="250" spans="1:12" x14ac:dyDescent="0.3">
      <c r="A250" s="26" t="s">
        <v>341</v>
      </c>
      <c r="B250" s="22" t="s">
        <v>341</v>
      </c>
      <c r="C250" s="23"/>
      <c r="D250" s="23"/>
      <c r="E250" s="23"/>
      <c r="F250" s="23"/>
      <c r="G250" s="27" t="s">
        <v>341</v>
      </c>
      <c r="H250" s="53"/>
      <c r="I250" s="53"/>
      <c r="J250" s="53"/>
      <c r="K250" s="53"/>
      <c r="L250" s="65"/>
    </row>
    <row r="251" spans="1:12" x14ac:dyDescent="0.3">
      <c r="A251" s="18" t="s">
        <v>721</v>
      </c>
      <c r="B251" s="22" t="s">
        <v>341</v>
      </c>
      <c r="C251" s="23"/>
      <c r="D251" s="23"/>
      <c r="E251" s="23"/>
      <c r="F251" s="19" t="s">
        <v>722</v>
      </c>
      <c r="G251" s="20"/>
      <c r="H251" s="52">
        <v>43098.96</v>
      </c>
      <c r="I251" s="52">
        <v>12048.65</v>
      </c>
      <c r="J251" s="52">
        <v>0</v>
      </c>
      <c r="K251" s="52">
        <v>55147.61</v>
      </c>
      <c r="L251" s="112">
        <f t="shared" ref="L251" si="6">I251-J251</f>
        <v>12048.65</v>
      </c>
    </row>
    <row r="252" spans="1:12" x14ac:dyDescent="0.3">
      <c r="A252" s="24" t="s">
        <v>723</v>
      </c>
      <c r="B252" s="22" t="s">
        <v>341</v>
      </c>
      <c r="C252" s="23"/>
      <c r="D252" s="23"/>
      <c r="E252" s="23"/>
      <c r="F252" s="23"/>
      <c r="G252" s="25" t="s">
        <v>724</v>
      </c>
      <c r="H252" s="54">
        <v>59.67</v>
      </c>
      <c r="I252" s="54">
        <v>0</v>
      </c>
      <c r="J252" s="54">
        <v>0</v>
      </c>
      <c r="K252" s="54">
        <v>59.67</v>
      </c>
      <c r="L252" s="64"/>
    </row>
    <row r="253" spans="1:12" x14ac:dyDescent="0.3">
      <c r="A253" s="24" t="s">
        <v>725</v>
      </c>
      <c r="B253" s="22" t="s">
        <v>341</v>
      </c>
      <c r="C253" s="23"/>
      <c r="D253" s="23"/>
      <c r="E253" s="23"/>
      <c r="F253" s="23"/>
      <c r="G253" s="25" t="s">
        <v>726</v>
      </c>
      <c r="H253" s="54">
        <v>1039.02</v>
      </c>
      <c r="I253" s="54">
        <v>541.95000000000005</v>
      </c>
      <c r="J253" s="54">
        <v>0</v>
      </c>
      <c r="K253" s="54">
        <v>1580.97</v>
      </c>
      <c r="L253" s="64"/>
    </row>
    <row r="254" spans="1:12" x14ac:dyDescent="0.3">
      <c r="A254" s="24" t="s">
        <v>727</v>
      </c>
      <c r="B254" s="22" t="s">
        <v>341</v>
      </c>
      <c r="C254" s="23"/>
      <c r="D254" s="23"/>
      <c r="E254" s="23"/>
      <c r="F254" s="23"/>
      <c r="G254" s="25" t="s">
        <v>728</v>
      </c>
      <c r="H254" s="54">
        <v>133</v>
      </c>
      <c r="I254" s="54">
        <v>0</v>
      </c>
      <c r="J254" s="54">
        <v>0</v>
      </c>
      <c r="K254" s="54">
        <v>133</v>
      </c>
      <c r="L254" s="64"/>
    </row>
    <row r="255" spans="1:12" x14ac:dyDescent="0.3">
      <c r="A255" s="24" t="s">
        <v>731</v>
      </c>
      <c r="B255" s="22" t="s">
        <v>341</v>
      </c>
      <c r="C255" s="23"/>
      <c r="D255" s="23"/>
      <c r="E255" s="23"/>
      <c r="F255" s="23"/>
      <c r="G255" s="25" t="s">
        <v>732</v>
      </c>
      <c r="H255" s="54">
        <v>36</v>
      </c>
      <c r="I255" s="54">
        <v>0</v>
      </c>
      <c r="J255" s="54">
        <v>0</v>
      </c>
      <c r="K255" s="54">
        <v>36</v>
      </c>
      <c r="L255" s="64"/>
    </row>
    <row r="256" spans="1:12" x14ac:dyDescent="0.3">
      <c r="A256" s="24" t="s">
        <v>733</v>
      </c>
      <c r="B256" s="22" t="s">
        <v>341</v>
      </c>
      <c r="C256" s="23"/>
      <c r="D256" s="23"/>
      <c r="E256" s="23"/>
      <c r="F256" s="23"/>
      <c r="G256" s="25" t="s">
        <v>734</v>
      </c>
      <c r="H256" s="54">
        <v>29880</v>
      </c>
      <c r="I256" s="54">
        <v>5976</v>
      </c>
      <c r="J256" s="54">
        <v>0</v>
      </c>
      <c r="K256" s="54">
        <v>35856</v>
      </c>
      <c r="L256" s="64"/>
    </row>
    <row r="257" spans="1:12" x14ac:dyDescent="0.3">
      <c r="A257" s="24" t="s">
        <v>735</v>
      </c>
      <c r="B257" s="22" t="s">
        <v>341</v>
      </c>
      <c r="C257" s="23"/>
      <c r="D257" s="23"/>
      <c r="E257" s="23"/>
      <c r="F257" s="23"/>
      <c r="G257" s="25" t="s">
        <v>736</v>
      </c>
      <c r="H257" s="54">
        <v>676.47</v>
      </c>
      <c r="I257" s="54">
        <v>0</v>
      </c>
      <c r="J257" s="54">
        <v>0</v>
      </c>
      <c r="K257" s="54">
        <v>676.47</v>
      </c>
      <c r="L257" s="64"/>
    </row>
    <row r="258" spans="1:12" x14ac:dyDescent="0.3">
      <c r="A258" s="24" t="s">
        <v>739</v>
      </c>
      <c r="B258" s="22" t="s">
        <v>341</v>
      </c>
      <c r="C258" s="23"/>
      <c r="D258" s="23"/>
      <c r="E258" s="23"/>
      <c r="F258" s="23"/>
      <c r="G258" s="25" t="s">
        <v>740</v>
      </c>
      <c r="H258" s="54">
        <v>3418.94</v>
      </c>
      <c r="I258" s="54">
        <v>199</v>
      </c>
      <c r="J258" s="54">
        <v>0</v>
      </c>
      <c r="K258" s="54">
        <v>3617.94</v>
      </c>
      <c r="L258" s="64"/>
    </row>
    <row r="259" spans="1:12" x14ac:dyDescent="0.3">
      <c r="A259" s="24" t="s">
        <v>741</v>
      </c>
      <c r="B259" s="22" t="s">
        <v>341</v>
      </c>
      <c r="C259" s="23"/>
      <c r="D259" s="23"/>
      <c r="E259" s="23"/>
      <c r="F259" s="23"/>
      <c r="G259" s="25" t="s">
        <v>742</v>
      </c>
      <c r="H259" s="54">
        <v>102</v>
      </c>
      <c r="I259" s="54">
        <v>0</v>
      </c>
      <c r="J259" s="54">
        <v>0</v>
      </c>
      <c r="K259" s="54">
        <v>102</v>
      </c>
      <c r="L259" s="64"/>
    </row>
    <row r="260" spans="1:12" x14ac:dyDescent="0.3">
      <c r="A260" s="24" t="s">
        <v>745</v>
      </c>
      <c r="B260" s="22" t="s">
        <v>341</v>
      </c>
      <c r="C260" s="23"/>
      <c r="D260" s="23"/>
      <c r="E260" s="23"/>
      <c r="F260" s="23"/>
      <c r="G260" s="25" t="s">
        <v>746</v>
      </c>
      <c r="H260" s="54">
        <v>2725</v>
      </c>
      <c r="I260" s="54">
        <v>395</v>
      </c>
      <c r="J260" s="54">
        <v>0</v>
      </c>
      <c r="K260" s="54">
        <v>3120</v>
      </c>
      <c r="L260" s="64"/>
    </row>
    <row r="261" spans="1:12" x14ac:dyDescent="0.3">
      <c r="A261" s="24" t="s">
        <v>747</v>
      </c>
      <c r="B261" s="22" t="s">
        <v>341</v>
      </c>
      <c r="C261" s="23"/>
      <c r="D261" s="23"/>
      <c r="E261" s="23"/>
      <c r="F261" s="23"/>
      <c r="G261" s="25" t="s">
        <v>748</v>
      </c>
      <c r="H261" s="54">
        <v>3295.16</v>
      </c>
      <c r="I261" s="54">
        <v>4936.7</v>
      </c>
      <c r="J261" s="54">
        <v>0</v>
      </c>
      <c r="K261" s="54">
        <v>8231.86</v>
      </c>
      <c r="L261" s="64"/>
    </row>
    <row r="262" spans="1:12" x14ac:dyDescent="0.3">
      <c r="A262" s="24" t="s">
        <v>749</v>
      </c>
      <c r="B262" s="22" t="s">
        <v>341</v>
      </c>
      <c r="C262" s="23"/>
      <c r="D262" s="23"/>
      <c r="E262" s="23"/>
      <c r="F262" s="23"/>
      <c r="G262" s="25" t="s">
        <v>750</v>
      </c>
      <c r="H262" s="54">
        <v>1733.7</v>
      </c>
      <c r="I262" s="54">
        <v>0</v>
      </c>
      <c r="J262" s="54">
        <v>0</v>
      </c>
      <c r="K262" s="54">
        <v>1733.7</v>
      </c>
      <c r="L262" s="64"/>
    </row>
    <row r="263" spans="1:12" x14ac:dyDescent="0.3">
      <c r="A263" s="26" t="s">
        <v>341</v>
      </c>
      <c r="B263" s="22" t="s">
        <v>341</v>
      </c>
      <c r="C263" s="23"/>
      <c r="D263" s="23"/>
      <c r="E263" s="23"/>
      <c r="F263" s="23"/>
      <c r="G263" s="27" t="s">
        <v>341</v>
      </c>
      <c r="H263" s="53"/>
      <c r="I263" s="53"/>
      <c r="J263" s="53"/>
      <c r="K263" s="53"/>
      <c r="L263" s="65"/>
    </row>
    <row r="264" spans="1:12" x14ac:dyDescent="0.3">
      <c r="A264" s="18" t="s">
        <v>751</v>
      </c>
      <c r="B264" s="22" t="s">
        <v>341</v>
      </c>
      <c r="C264" s="23"/>
      <c r="D264" s="23"/>
      <c r="E264" s="23"/>
      <c r="F264" s="19" t="s">
        <v>752</v>
      </c>
      <c r="G264" s="20"/>
      <c r="H264" s="52">
        <v>14120.6</v>
      </c>
      <c r="I264" s="52">
        <v>0</v>
      </c>
      <c r="J264" s="52">
        <v>0</v>
      </c>
      <c r="K264" s="52">
        <v>14120.6</v>
      </c>
      <c r="L264" s="112">
        <f t="shared" ref="L264" si="7">I264-J264</f>
        <v>0</v>
      </c>
    </row>
    <row r="265" spans="1:12" x14ac:dyDescent="0.3">
      <c r="A265" s="24" t="s">
        <v>755</v>
      </c>
      <c r="B265" s="22" t="s">
        <v>341</v>
      </c>
      <c r="C265" s="23"/>
      <c r="D265" s="23"/>
      <c r="E265" s="23"/>
      <c r="F265" s="23"/>
      <c r="G265" s="25" t="s">
        <v>756</v>
      </c>
      <c r="H265" s="54">
        <v>11857</v>
      </c>
      <c r="I265" s="54">
        <v>0</v>
      </c>
      <c r="J265" s="54">
        <v>0</v>
      </c>
      <c r="K265" s="54">
        <v>11857</v>
      </c>
      <c r="L265" s="64"/>
    </row>
    <row r="266" spans="1:12" x14ac:dyDescent="0.3">
      <c r="A266" s="24" t="s">
        <v>757</v>
      </c>
      <c r="B266" s="22" t="s">
        <v>341</v>
      </c>
      <c r="C266" s="23"/>
      <c r="D266" s="23"/>
      <c r="E266" s="23"/>
      <c r="F266" s="23"/>
      <c r="G266" s="25" t="s">
        <v>758</v>
      </c>
      <c r="H266" s="54">
        <v>2263.6</v>
      </c>
      <c r="I266" s="54">
        <v>0</v>
      </c>
      <c r="J266" s="54">
        <v>0</v>
      </c>
      <c r="K266" s="54">
        <v>2263.6</v>
      </c>
      <c r="L266" s="64"/>
    </row>
    <row r="267" spans="1:12" x14ac:dyDescent="0.3">
      <c r="A267" s="26" t="s">
        <v>341</v>
      </c>
      <c r="B267" s="22" t="s">
        <v>341</v>
      </c>
      <c r="C267" s="23"/>
      <c r="D267" s="23"/>
      <c r="E267" s="23"/>
      <c r="F267" s="23"/>
      <c r="G267" s="27" t="s">
        <v>341</v>
      </c>
      <c r="H267" s="53"/>
      <c r="I267" s="53"/>
      <c r="J267" s="53"/>
      <c r="K267" s="53"/>
      <c r="L267" s="65"/>
    </row>
    <row r="268" spans="1:12" x14ac:dyDescent="0.3">
      <c r="A268" s="18" t="s">
        <v>761</v>
      </c>
      <c r="B268" s="21" t="s">
        <v>341</v>
      </c>
      <c r="C268" s="19" t="s">
        <v>762</v>
      </c>
      <c r="D268" s="20"/>
      <c r="E268" s="20"/>
      <c r="F268" s="20"/>
      <c r="G268" s="20"/>
      <c r="H268" s="52">
        <v>225006.28</v>
      </c>
      <c r="I268" s="52">
        <v>2285.1799999999998</v>
      </c>
      <c r="J268" s="52">
        <v>0</v>
      </c>
      <c r="K268" s="52">
        <v>227291.46</v>
      </c>
      <c r="L268" s="112">
        <f>I268-J268</f>
        <v>2285.1799999999998</v>
      </c>
    </row>
    <row r="269" spans="1:12" x14ac:dyDescent="0.3">
      <c r="A269" s="18" t="s">
        <v>763</v>
      </c>
      <c r="B269" s="22" t="s">
        <v>341</v>
      </c>
      <c r="C269" s="23"/>
      <c r="D269" s="19" t="s">
        <v>762</v>
      </c>
      <c r="E269" s="20"/>
      <c r="F269" s="20"/>
      <c r="G269" s="20"/>
      <c r="H269" s="52">
        <v>225006.28</v>
      </c>
      <c r="I269" s="52">
        <v>2285.1799999999998</v>
      </c>
      <c r="J269" s="52">
        <v>0</v>
      </c>
      <c r="K269" s="52">
        <v>227291.46</v>
      </c>
      <c r="L269" s="110"/>
    </row>
    <row r="270" spans="1:12" x14ac:dyDescent="0.3">
      <c r="A270" s="18" t="s">
        <v>764</v>
      </c>
      <c r="B270" s="22" t="s">
        <v>341</v>
      </c>
      <c r="C270" s="23"/>
      <c r="D270" s="23"/>
      <c r="E270" s="19" t="s">
        <v>762</v>
      </c>
      <c r="F270" s="20"/>
      <c r="G270" s="20"/>
      <c r="H270" s="52">
        <v>225006.28</v>
      </c>
      <c r="I270" s="52">
        <v>2285.1799999999998</v>
      </c>
      <c r="J270" s="52">
        <v>0</v>
      </c>
      <c r="K270" s="52">
        <v>227291.46</v>
      </c>
      <c r="L270" s="110"/>
    </row>
    <row r="271" spans="1:12" x14ac:dyDescent="0.3">
      <c r="A271" s="18" t="s">
        <v>765</v>
      </c>
      <c r="B271" s="22" t="s">
        <v>341</v>
      </c>
      <c r="C271" s="23"/>
      <c r="D271" s="23"/>
      <c r="E271" s="23"/>
      <c r="F271" s="19" t="s">
        <v>766</v>
      </c>
      <c r="G271" s="20"/>
      <c r="H271" s="52">
        <v>174460.89</v>
      </c>
      <c r="I271" s="52">
        <v>0</v>
      </c>
      <c r="J271" s="52">
        <v>0</v>
      </c>
      <c r="K271" s="52">
        <v>174460.89</v>
      </c>
      <c r="L271" s="112">
        <f t="shared" ref="L271" si="8">I271-J271</f>
        <v>0</v>
      </c>
    </row>
    <row r="272" spans="1:12" x14ac:dyDescent="0.3">
      <c r="A272" s="24" t="s">
        <v>767</v>
      </c>
      <c r="B272" s="22" t="s">
        <v>341</v>
      </c>
      <c r="C272" s="23"/>
      <c r="D272" s="23"/>
      <c r="E272" s="23"/>
      <c r="F272" s="23"/>
      <c r="G272" s="25" t="s">
        <v>768</v>
      </c>
      <c r="H272" s="54">
        <v>211.3</v>
      </c>
      <c r="I272" s="54">
        <v>0</v>
      </c>
      <c r="J272" s="54">
        <v>0</v>
      </c>
      <c r="K272" s="54">
        <v>211.3</v>
      </c>
      <c r="L272" s="64"/>
    </row>
    <row r="273" spans="1:12" x14ac:dyDescent="0.3">
      <c r="A273" s="24" t="s">
        <v>769</v>
      </c>
      <c r="B273" s="22" t="s">
        <v>341</v>
      </c>
      <c r="C273" s="23"/>
      <c r="D273" s="23"/>
      <c r="E273" s="23"/>
      <c r="F273" s="23"/>
      <c r="G273" s="25" t="s">
        <v>770</v>
      </c>
      <c r="H273" s="54">
        <v>80396.2</v>
      </c>
      <c r="I273" s="54">
        <v>0</v>
      </c>
      <c r="J273" s="54">
        <v>0</v>
      </c>
      <c r="K273" s="54">
        <v>80396.2</v>
      </c>
      <c r="L273" s="64"/>
    </row>
    <row r="274" spans="1:12" x14ac:dyDescent="0.3">
      <c r="A274" s="24" t="s">
        <v>771</v>
      </c>
      <c r="B274" s="22" t="s">
        <v>341</v>
      </c>
      <c r="C274" s="23"/>
      <c r="D274" s="23"/>
      <c r="E274" s="23"/>
      <c r="F274" s="23"/>
      <c r="G274" s="25" t="s">
        <v>772</v>
      </c>
      <c r="H274" s="54">
        <v>7250.01</v>
      </c>
      <c r="I274" s="54">
        <v>0</v>
      </c>
      <c r="J274" s="54">
        <v>0</v>
      </c>
      <c r="K274" s="54">
        <v>7250.01</v>
      </c>
      <c r="L274" s="64"/>
    </row>
    <row r="275" spans="1:12" x14ac:dyDescent="0.3">
      <c r="A275" s="24" t="s">
        <v>773</v>
      </c>
      <c r="B275" s="22" t="s">
        <v>341</v>
      </c>
      <c r="C275" s="23"/>
      <c r="D275" s="23"/>
      <c r="E275" s="23"/>
      <c r="F275" s="23"/>
      <c r="G275" s="25" t="s">
        <v>774</v>
      </c>
      <c r="H275" s="54">
        <v>1260.26</v>
      </c>
      <c r="I275" s="54">
        <v>0</v>
      </c>
      <c r="J275" s="54">
        <v>0</v>
      </c>
      <c r="K275" s="54">
        <v>1260.26</v>
      </c>
      <c r="L275" s="64"/>
    </row>
    <row r="276" spans="1:12" x14ac:dyDescent="0.3">
      <c r="A276" s="24" t="s">
        <v>775</v>
      </c>
      <c r="B276" s="22" t="s">
        <v>341</v>
      </c>
      <c r="C276" s="23"/>
      <c r="D276" s="23"/>
      <c r="E276" s="23"/>
      <c r="F276" s="23"/>
      <c r="G276" s="25" t="s">
        <v>776</v>
      </c>
      <c r="H276" s="54">
        <v>20139.78</v>
      </c>
      <c r="I276" s="54">
        <v>0</v>
      </c>
      <c r="J276" s="54">
        <v>0</v>
      </c>
      <c r="K276" s="54">
        <v>20139.78</v>
      </c>
      <c r="L276" s="64"/>
    </row>
    <row r="277" spans="1:12" x14ac:dyDescent="0.3">
      <c r="A277" s="24" t="s">
        <v>777</v>
      </c>
      <c r="B277" s="22" t="s">
        <v>341</v>
      </c>
      <c r="C277" s="23"/>
      <c r="D277" s="23"/>
      <c r="E277" s="23"/>
      <c r="F277" s="23"/>
      <c r="G277" s="25" t="s">
        <v>778</v>
      </c>
      <c r="H277" s="54">
        <v>14846.66</v>
      </c>
      <c r="I277" s="54">
        <v>0</v>
      </c>
      <c r="J277" s="54">
        <v>0</v>
      </c>
      <c r="K277" s="54">
        <v>14846.66</v>
      </c>
      <c r="L277" s="64"/>
    </row>
    <row r="278" spans="1:12" x14ac:dyDescent="0.3">
      <c r="A278" s="24" t="s">
        <v>779</v>
      </c>
      <c r="B278" s="22" t="s">
        <v>341</v>
      </c>
      <c r="C278" s="23"/>
      <c r="D278" s="23"/>
      <c r="E278" s="23"/>
      <c r="F278" s="23"/>
      <c r="G278" s="25" t="s">
        <v>780</v>
      </c>
      <c r="H278" s="54">
        <v>48507.18</v>
      </c>
      <c r="I278" s="54">
        <v>0</v>
      </c>
      <c r="J278" s="54">
        <v>0</v>
      </c>
      <c r="K278" s="54">
        <v>48507.18</v>
      </c>
      <c r="L278" s="64"/>
    </row>
    <row r="279" spans="1:12" x14ac:dyDescent="0.3">
      <c r="A279" s="24" t="s">
        <v>781</v>
      </c>
      <c r="B279" s="22" t="s">
        <v>341</v>
      </c>
      <c r="C279" s="23"/>
      <c r="D279" s="23"/>
      <c r="E279" s="23"/>
      <c r="F279" s="23"/>
      <c r="G279" s="25" t="s">
        <v>782</v>
      </c>
      <c r="H279" s="54">
        <v>1800</v>
      </c>
      <c r="I279" s="54">
        <v>0</v>
      </c>
      <c r="J279" s="54">
        <v>0</v>
      </c>
      <c r="K279" s="54">
        <v>1800</v>
      </c>
      <c r="L279" s="64"/>
    </row>
    <row r="280" spans="1:12" x14ac:dyDescent="0.3">
      <c r="A280" s="24" t="s">
        <v>783</v>
      </c>
      <c r="B280" s="22" t="s">
        <v>341</v>
      </c>
      <c r="C280" s="23"/>
      <c r="D280" s="23"/>
      <c r="E280" s="23"/>
      <c r="F280" s="23"/>
      <c r="G280" s="25" t="s">
        <v>784</v>
      </c>
      <c r="H280" s="54">
        <v>49.5</v>
      </c>
      <c r="I280" s="54">
        <v>0</v>
      </c>
      <c r="J280" s="54">
        <v>0</v>
      </c>
      <c r="K280" s="54">
        <v>49.5</v>
      </c>
      <c r="L280" s="64"/>
    </row>
    <row r="281" spans="1:12" x14ac:dyDescent="0.3">
      <c r="A281" s="26" t="s">
        <v>341</v>
      </c>
      <c r="B281" s="22" t="s">
        <v>341</v>
      </c>
      <c r="C281" s="23"/>
      <c r="D281" s="23"/>
      <c r="E281" s="23"/>
      <c r="F281" s="23"/>
      <c r="G281" s="27" t="s">
        <v>341</v>
      </c>
      <c r="H281" s="53"/>
      <c r="I281" s="53"/>
      <c r="J281" s="53"/>
      <c r="K281" s="53"/>
      <c r="L281" s="65"/>
    </row>
    <row r="282" spans="1:12" x14ac:dyDescent="0.3">
      <c r="A282" s="18" t="s">
        <v>785</v>
      </c>
      <c r="B282" s="22" t="s">
        <v>341</v>
      </c>
      <c r="C282" s="23"/>
      <c r="D282" s="23"/>
      <c r="E282" s="23"/>
      <c r="F282" s="19" t="s">
        <v>786</v>
      </c>
      <c r="G282" s="20"/>
      <c r="H282" s="52">
        <v>10765.23</v>
      </c>
      <c r="I282" s="52">
        <v>0</v>
      </c>
      <c r="J282" s="52">
        <v>0</v>
      </c>
      <c r="K282" s="52">
        <v>10765.23</v>
      </c>
      <c r="L282" s="112">
        <f t="shared" ref="L282" si="9">I282-J282</f>
        <v>0</v>
      </c>
    </row>
    <row r="283" spans="1:12" x14ac:dyDescent="0.3">
      <c r="A283" s="24" t="s">
        <v>787</v>
      </c>
      <c r="B283" s="22" t="s">
        <v>341</v>
      </c>
      <c r="C283" s="23"/>
      <c r="D283" s="23"/>
      <c r="E283" s="23"/>
      <c r="F283" s="23"/>
      <c r="G283" s="25" t="s">
        <v>788</v>
      </c>
      <c r="H283" s="54">
        <v>10765.23</v>
      </c>
      <c r="I283" s="54">
        <v>0</v>
      </c>
      <c r="J283" s="54">
        <v>0</v>
      </c>
      <c r="K283" s="54">
        <v>10765.23</v>
      </c>
      <c r="L283" s="64"/>
    </row>
    <row r="284" spans="1:12" x14ac:dyDescent="0.3">
      <c r="A284" s="26" t="s">
        <v>341</v>
      </c>
      <c r="B284" s="22" t="s">
        <v>341</v>
      </c>
      <c r="C284" s="23"/>
      <c r="D284" s="23"/>
      <c r="E284" s="23"/>
      <c r="F284" s="23"/>
      <c r="G284" s="27" t="s">
        <v>341</v>
      </c>
      <c r="H284" s="53"/>
      <c r="I284" s="53"/>
      <c r="J284" s="53"/>
      <c r="K284" s="53"/>
      <c r="L284" s="65"/>
    </row>
    <row r="285" spans="1:12" x14ac:dyDescent="0.3">
      <c r="A285" s="18" t="s">
        <v>789</v>
      </c>
      <c r="B285" s="22" t="s">
        <v>341</v>
      </c>
      <c r="C285" s="23"/>
      <c r="D285" s="23"/>
      <c r="E285" s="23"/>
      <c r="F285" s="19" t="s">
        <v>790</v>
      </c>
      <c r="G285" s="20"/>
      <c r="H285" s="52">
        <v>11578.24</v>
      </c>
      <c r="I285" s="52">
        <v>2285.1799999999998</v>
      </c>
      <c r="J285" s="52">
        <v>0</v>
      </c>
      <c r="K285" s="52">
        <v>13863.42</v>
      </c>
      <c r="L285" s="112">
        <f t="shared" ref="L285" si="10">I285-J285</f>
        <v>2285.1799999999998</v>
      </c>
    </row>
    <row r="286" spans="1:12" x14ac:dyDescent="0.3">
      <c r="A286" s="24" t="s">
        <v>791</v>
      </c>
      <c r="B286" s="22" t="s">
        <v>341</v>
      </c>
      <c r="C286" s="23"/>
      <c r="D286" s="23"/>
      <c r="E286" s="23"/>
      <c r="F286" s="23"/>
      <c r="G286" s="25" t="s">
        <v>792</v>
      </c>
      <c r="H286" s="54">
        <v>11578.24</v>
      </c>
      <c r="I286" s="54">
        <v>2285.1799999999998</v>
      </c>
      <c r="J286" s="54">
        <v>0</v>
      </c>
      <c r="K286" s="54">
        <v>13863.42</v>
      </c>
      <c r="L286" s="64"/>
    </row>
    <row r="287" spans="1:12" x14ac:dyDescent="0.3">
      <c r="A287" s="26" t="s">
        <v>341</v>
      </c>
      <c r="B287" s="22" t="s">
        <v>341</v>
      </c>
      <c r="C287" s="23"/>
      <c r="D287" s="23"/>
      <c r="E287" s="23"/>
      <c r="F287" s="23"/>
      <c r="G287" s="27" t="s">
        <v>341</v>
      </c>
      <c r="H287" s="53"/>
      <c r="I287" s="53"/>
      <c r="J287" s="53"/>
      <c r="K287" s="53"/>
      <c r="L287" s="65"/>
    </row>
    <row r="288" spans="1:12" x14ac:dyDescent="0.3">
      <c r="A288" s="18" t="s">
        <v>796</v>
      </c>
      <c r="B288" s="22" t="s">
        <v>341</v>
      </c>
      <c r="C288" s="23"/>
      <c r="D288" s="23"/>
      <c r="E288" s="23"/>
      <c r="F288" s="19" t="s">
        <v>752</v>
      </c>
      <c r="G288" s="20"/>
      <c r="H288" s="52">
        <v>28201.919999999998</v>
      </c>
      <c r="I288" s="52">
        <v>0</v>
      </c>
      <c r="J288" s="52">
        <v>0</v>
      </c>
      <c r="K288" s="52">
        <v>28201.919999999998</v>
      </c>
      <c r="L288" s="112">
        <f t="shared" ref="L288" si="11">I288-J288</f>
        <v>0</v>
      </c>
    </row>
    <row r="289" spans="1:12" x14ac:dyDescent="0.3">
      <c r="A289" s="24" t="s">
        <v>797</v>
      </c>
      <c r="B289" s="22" t="s">
        <v>341</v>
      </c>
      <c r="C289" s="23"/>
      <c r="D289" s="23"/>
      <c r="E289" s="23"/>
      <c r="F289" s="23"/>
      <c r="G289" s="25" t="s">
        <v>754</v>
      </c>
      <c r="H289" s="54">
        <v>2177</v>
      </c>
      <c r="I289" s="54">
        <v>0</v>
      </c>
      <c r="J289" s="54">
        <v>0</v>
      </c>
      <c r="K289" s="54">
        <v>2177</v>
      </c>
      <c r="L289" s="64"/>
    </row>
    <row r="290" spans="1:12" x14ac:dyDescent="0.3">
      <c r="A290" s="24" t="s">
        <v>802</v>
      </c>
      <c r="B290" s="22" t="s">
        <v>341</v>
      </c>
      <c r="C290" s="23"/>
      <c r="D290" s="23"/>
      <c r="E290" s="23"/>
      <c r="F290" s="23"/>
      <c r="G290" s="25" t="s">
        <v>756</v>
      </c>
      <c r="H290" s="54">
        <v>26024.92</v>
      </c>
      <c r="I290" s="54">
        <v>0</v>
      </c>
      <c r="J290" s="54">
        <v>0</v>
      </c>
      <c r="K290" s="54">
        <v>26024.92</v>
      </c>
      <c r="L290" s="64"/>
    </row>
    <row r="291" spans="1:12" x14ac:dyDescent="0.3">
      <c r="A291" s="26" t="s">
        <v>341</v>
      </c>
      <c r="B291" s="22" t="s">
        <v>341</v>
      </c>
      <c r="C291" s="23"/>
      <c r="D291" s="23"/>
      <c r="E291" s="23"/>
      <c r="F291" s="23"/>
      <c r="G291" s="27" t="s">
        <v>341</v>
      </c>
      <c r="H291" s="53"/>
      <c r="I291" s="53"/>
      <c r="J291" s="53"/>
      <c r="K291" s="53"/>
      <c r="L291" s="65"/>
    </row>
    <row r="292" spans="1:12" x14ac:dyDescent="0.3">
      <c r="A292" s="18" t="s">
        <v>803</v>
      </c>
      <c r="B292" s="21" t="s">
        <v>341</v>
      </c>
      <c r="C292" s="19" t="s">
        <v>804</v>
      </c>
      <c r="D292" s="20"/>
      <c r="E292" s="20"/>
      <c r="F292" s="20"/>
      <c r="G292" s="20"/>
      <c r="H292" s="52">
        <v>33216.94</v>
      </c>
      <c r="I292" s="52">
        <v>1104.8499999999999</v>
      </c>
      <c r="J292" s="52">
        <v>0.01</v>
      </c>
      <c r="K292" s="52">
        <v>34321.78</v>
      </c>
      <c r="L292" s="112">
        <f>I292-J292</f>
        <v>1104.8399999999999</v>
      </c>
    </row>
    <row r="293" spans="1:12" x14ac:dyDescent="0.3">
      <c r="A293" s="18" t="s">
        <v>805</v>
      </c>
      <c r="B293" s="22" t="s">
        <v>341</v>
      </c>
      <c r="C293" s="23"/>
      <c r="D293" s="19" t="s">
        <v>804</v>
      </c>
      <c r="E293" s="20"/>
      <c r="F293" s="20"/>
      <c r="G293" s="20"/>
      <c r="H293" s="52">
        <v>33216.94</v>
      </c>
      <c r="I293" s="52">
        <v>1104.8499999999999</v>
      </c>
      <c r="J293" s="52">
        <v>0.01</v>
      </c>
      <c r="K293" s="52">
        <v>34321.78</v>
      </c>
      <c r="L293" s="110"/>
    </row>
    <row r="294" spans="1:12" x14ac:dyDescent="0.3">
      <c r="A294" s="18" t="s">
        <v>806</v>
      </c>
      <c r="B294" s="22" t="s">
        <v>341</v>
      </c>
      <c r="C294" s="23"/>
      <c r="D294" s="23"/>
      <c r="E294" s="19" t="s">
        <v>807</v>
      </c>
      <c r="F294" s="20"/>
      <c r="G294" s="20"/>
      <c r="H294" s="52">
        <v>33216.94</v>
      </c>
      <c r="I294" s="52">
        <v>1104.8499999999999</v>
      </c>
      <c r="J294" s="52">
        <v>0.01</v>
      </c>
      <c r="K294" s="52">
        <v>34321.78</v>
      </c>
      <c r="L294" s="110"/>
    </row>
    <row r="295" spans="1:12" x14ac:dyDescent="0.3">
      <c r="A295" s="18" t="s">
        <v>808</v>
      </c>
      <c r="B295" s="22" t="s">
        <v>341</v>
      </c>
      <c r="C295" s="23"/>
      <c r="D295" s="23"/>
      <c r="E295" s="23"/>
      <c r="F295" s="19" t="s">
        <v>809</v>
      </c>
      <c r="G295" s="20"/>
      <c r="H295" s="52">
        <v>10744.55</v>
      </c>
      <c r="I295" s="52">
        <v>0</v>
      </c>
      <c r="J295" s="52">
        <v>0</v>
      </c>
      <c r="K295" s="52">
        <v>10744.55</v>
      </c>
      <c r="L295" s="112">
        <f t="shared" ref="L295" si="12">I295-J295</f>
        <v>0</v>
      </c>
    </row>
    <row r="296" spans="1:12" x14ac:dyDescent="0.3">
      <c r="A296" s="24" t="s">
        <v>810</v>
      </c>
      <c r="B296" s="22" t="s">
        <v>341</v>
      </c>
      <c r="C296" s="23"/>
      <c r="D296" s="23"/>
      <c r="E296" s="23"/>
      <c r="F296" s="23"/>
      <c r="G296" s="25" t="s">
        <v>811</v>
      </c>
      <c r="H296" s="54">
        <v>10744.55</v>
      </c>
      <c r="I296" s="54">
        <v>0</v>
      </c>
      <c r="J296" s="54">
        <v>0</v>
      </c>
      <c r="K296" s="54">
        <v>10744.55</v>
      </c>
      <c r="L296" s="64"/>
    </row>
    <row r="297" spans="1:12" x14ac:dyDescent="0.3">
      <c r="A297" s="26" t="s">
        <v>341</v>
      </c>
      <c r="B297" s="22" t="s">
        <v>341</v>
      </c>
      <c r="C297" s="23"/>
      <c r="D297" s="23"/>
      <c r="E297" s="23"/>
      <c r="F297" s="23"/>
      <c r="G297" s="27" t="s">
        <v>341</v>
      </c>
      <c r="H297" s="53"/>
      <c r="I297" s="53"/>
      <c r="J297" s="53"/>
      <c r="K297" s="53"/>
      <c r="L297" s="65"/>
    </row>
    <row r="298" spans="1:12" x14ac:dyDescent="0.3">
      <c r="A298" s="18" t="s">
        <v>812</v>
      </c>
      <c r="B298" s="22" t="s">
        <v>341</v>
      </c>
      <c r="C298" s="23"/>
      <c r="D298" s="23"/>
      <c r="E298" s="23"/>
      <c r="F298" s="19" t="s">
        <v>813</v>
      </c>
      <c r="G298" s="20"/>
      <c r="H298" s="52">
        <v>1000</v>
      </c>
      <c r="I298" s="52">
        <v>0</v>
      </c>
      <c r="J298" s="52">
        <v>0</v>
      </c>
      <c r="K298" s="52">
        <v>1000</v>
      </c>
      <c r="L298" s="112">
        <f t="shared" ref="L298" si="13">I298-J298</f>
        <v>0</v>
      </c>
    </row>
    <row r="299" spans="1:12" x14ac:dyDescent="0.3">
      <c r="A299" s="24" t="s">
        <v>814</v>
      </c>
      <c r="B299" s="22" t="s">
        <v>341</v>
      </c>
      <c r="C299" s="23"/>
      <c r="D299" s="23"/>
      <c r="E299" s="23"/>
      <c r="F299" s="23"/>
      <c r="G299" s="25" t="s">
        <v>815</v>
      </c>
      <c r="H299" s="54">
        <v>1000</v>
      </c>
      <c r="I299" s="54">
        <v>0</v>
      </c>
      <c r="J299" s="54">
        <v>0</v>
      </c>
      <c r="K299" s="54">
        <v>1000</v>
      </c>
      <c r="L299" s="64"/>
    </row>
    <row r="300" spans="1:12" x14ac:dyDescent="0.3">
      <c r="A300" s="26" t="s">
        <v>341</v>
      </c>
      <c r="B300" s="22" t="s">
        <v>341</v>
      </c>
      <c r="C300" s="23"/>
      <c r="D300" s="23"/>
      <c r="E300" s="23"/>
      <c r="F300" s="23"/>
      <c r="G300" s="27" t="s">
        <v>341</v>
      </c>
      <c r="H300" s="53"/>
      <c r="I300" s="53"/>
      <c r="J300" s="53"/>
      <c r="K300" s="53"/>
      <c r="L300" s="65"/>
    </row>
    <row r="301" spans="1:12" x14ac:dyDescent="0.3">
      <c r="A301" s="18" t="s">
        <v>819</v>
      </c>
      <c r="B301" s="22" t="s">
        <v>341</v>
      </c>
      <c r="C301" s="23"/>
      <c r="D301" s="23"/>
      <c r="E301" s="23"/>
      <c r="F301" s="19" t="s">
        <v>752</v>
      </c>
      <c r="G301" s="20"/>
      <c r="H301" s="52">
        <v>21472.39</v>
      </c>
      <c r="I301" s="52">
        <v>1104.8499999999999</v>
      </c>
      <c r="J301" s="52">
        <v>0.01</v>
      </c>
      <c r="K301" s="52">
        <v>22577.23</v>
      </c>
      <c r="L301" s="112">
        <f t="shared" ref="L301" si="14">I301-J301</f>
        <v>1104.8399999999999</v>
      </c>
    </row>
    <row r="302" spans="1:12" x14ac:dyDescent="0.3">
      <c r="A302" s="24" t="s">
        <v>820</v>
      </c>
      <c r="B302" s="22" t="s">
        <v>341</v>
      </c>
      <c r="C302" s="23"/>
      <c r="D302" s="23"/>
      <c r="E302" s="23"/>
      <c r="F302" s="23"/>
      <c r="G302" s="25" t="s">
        <v>768</v>
      </c>
      <c r="H302" s="54">
        <v>287.39999999999998</v>
      </c>
      <c r="I302" s="54">
        <v>0</v>
      </c>
      <c r="J302" s="54">
        <v>0</v>
      </c>
      <c r="K302" s="54">
        <v>287.39999999999998</v>
      </c>
      <c r="L302" s="64"/>
    </row>
    <row r="303" spans="1:12" x14ac:dyDescent="0.3">
      <c r="A303" s="24" t="s">
        <v>821</v>
      </c>
      <c r="B303" s="22" t="s">
        <v>341</v>
      </c>
      <c r="C303" s="23"/>
      <c r="D303" s="23"/>
      <c r="E303" s="23"/>
      <c r="F303" s="23"/>
      <c r="G303" s="25" t="s">
        <v>822</v>
      </c>
      <c r="H303" s="54">
        <v>548</v>
      </c>
      <c r="I303" s="54">
        <v>0</v>
      </c>
      <c r="J303" s="54">
        <v>0</v>
      </c>
      <c r="K303" s="54">
        <v>548</v>
      </c>
      <c r="L303" s="64"/>
    </row>
    <row r="304" spans="1:12" x14ac:dyDescent="0.3">
      <c r="A304" s="24" t="s">
        <v>823</v>
      </c>
      <c r="B304" s="22" t="s">
        <v>341</v>
      </c>
      <c r="C304" s="23"/>
      <c r="D304" s="23"/>
      <c r="E304" s="23"/>
      <c r="F304" s="23"/>
      <c r="G304" s="25" t="s">
        <v>710</v>
      </c>
      <c r="H304" s="54">
        <v>9232.81</v>
      </c>
      <c r="I304" s="54">
        <v>0</v>
      </c>
      <c r="J304" s="54">
        <v>0</v>
      </c>
      <c r="K304" s="54">
        <v>9232.81</v>
      </c>
      <c r="L304" s="64"/>
    </row>
    <row r="305" spans="1:12" x14ac:dyDescent="0.3">
      <c r="A305" s="24" t="s">
        <v>825</v>
      </c>
      <c r="B305" s="22" t="s">
        <v>341</v>
      </c>
      <c r="C305" s="23"/>
      <c r="D305" s="23"/>
      <c r="E305" s="23"/>
      <c r="F305" s="23"/>
      <c r="G305" s="25" t="s">
        <v>826</v>
      </c>
      <c r="H305" s="54">
        <v>11404.18</v>
      </c>
      <c r="I305" s="54">
        <v>1104.8499999999999</v>
      </c>
      <c r="J305" s="54">
        <v>0.01</v>
      </c>
      <c r="K305" s="54">
        <v>12509.02</v>
      </c>
      <c r="L305" s="64"/>
    </row>
    <row r="306" spans="1:12" x14ac:dyDescent="0.3">
      <c r="A306" s="18" t="s">
        <v>341</v>
      </c>
      <c r="B306" s="22" t="s">
        <v>341</v>
      </c>
      <c r="C306" s="23"/>
      <c r="D306" s="23"/>
      <c r="E306" s="19" t="s">
        <v>341</v>
      </c>
      <c r="F306" s="20"/>
      <c r="G306" s="20"/>
      <c r="H306" s="56"/>
      <c r="I306" s="56"/>
      <c r="J306" s="56"/>
      <c r="K306" s="56"/>
      <c r="L306" s="111"/>
    </row>
    <row r="307" spans="1:12" x14ac:dyDescent="0.3">
      <c r="A307" s="18" t="s">
        <v>827</v>
      </c>
      <c r="B307" s="21" t="s">
        <v>341</v>
      </c>
      <c r="C307" s="19" t="s">
        <v>828</v>
      </c>
      <c r="D307" s="20"/>
      <c r="E307" s="20"/>
      <c r="F307" s="20"/>
      <c r="G307" s="20"/>
      <c r="H307" s="52">
        <v>143906.23000000001</v>
      </c>
      <c r="I307" s="52">
        <v>17679.91</v>
      </c>
      <c r="J307" s="52">
        <v>0</v>
      </c>
      <c r="K307" s="52">
        <v>161586.14000000001</v>
      </c>
      <c r="L307" s="112">
        <f>I307-J307</f>
        <v>17679.91</v>
      </c>
    </row>
    <row r="308" spans="1:12" x14ac:dyDescent="0.3">
      <c r="A308" s="18" t="s">
        <v>829</v>
      </c>
      <c r="B308" s="22" t="s">
        <v>341</v>
      </c>
      <c r="C308" s="23"/>
      <c r="D308" s="19" t="s">
        <v>828</v>
      </c>
      <c r="E308" s="20"/>
      <c r="F308" s="20"/>
      <c r="G308" s="20"/>
      <c r="H308" s="52">
        <v>143906.23000000001</v>
      </c>
      <c r="I308" s="52">
        <v>17679.91</v>
      </c>
      <c r="J308" s="52">
        <v>0</v>
      </c>
      <c r="K308" s="52">
        <v>161586.14000000001</v>
      </c>
      <c r="L308" s="110"/>
    </row>
    <row r="309" spans="1:12" x14ac:dyDescent="0.3">
      <c r="A309" s="18" t="s">
        <v>830</v>
      </c>
      <c r="B309" s="22" t="s">
        <v>341</v>
      </c>
      <c r="C309" s="23"/>
      <c r="D309" s="23"/>
      <c r="E309" s="19" t="s">
        <v>828</v>
      </c>
      <c r="F309" s="20"/>
      <c r="G309" s="20"/>
      <c r="H309" s="52">
        <v>143906.23000000001</v>
      </c>
      <c r="I309" s="52">
        <v>17679.91</v>
      </c>
      <c r="J309" s="52">
        <v>0</v>
      </c>
      <c r="K309" s="52">
        <v>161586.14000000001</v>
      </c>
      <c r="L309" s="110"/>
    </row>
    <row r="310" spans="1:12" x14ac:dyDescent="0.3">
      <c r="A310" s="18" t="s">
        <v>831</v>
      </c>
      <c r="B310" s="22" t="s">
        <v>341</v>
      </c>
      <c r="C310" s="23"/>
      <c r="D310" s="23"/>
      <c r="E310" s="23"/>
      <c r="F310" s="19" t="s">
        <v>813</v>
      </c>
      <c r="G310" s="20"/>
      <c r="H310" s="52">
        <v>80940.740000000005</v>
      </c>
      <c r="I310" s="52">
        <v>17679.91</v>
      </c>
      <c r="J310" s="52">
        <v>0</v>
      </c>
      <c r="K310" s="52">
        <v>98620.65</v>
      </c>
      <c r="L310" s="112">
        <f t="shared" ref="L310" si="15">I310-J310</f>
        <v>17679.91</v>
      </c>
    </row>
    <row r="311" spans="1:12" x14ac:dyDescent="0.3">
      <c r="A311" s="24" t="s">
        <v>832</v>
      </c>
      <c r="B311" s="22" t="s">
        <v>341</v>
      </c>
      <c r="C311" s="23"/>
      <c r="D311" s="23"/>
      <c r="E311" s="23"/>
      <c r="F311" s="23"/>
      <c r="G311" s="25" t="s">
        <v>833</v>
      </c>
      <c r="H311" s="54">
        <v>80940.740000000005</v>
      </c>
      <c r="I311" s="54">
        <v>17679.91</v>
      </c>
      <c r="J311" s="54">
        <v>0</v>
      </c>
      <c r="K311" s="54">
        <v>98620.65</v>
      </c>
      <c r="L311" s="64"/>
    </row>
    <row r="312" spans="1:12" x14ac:dyDescent="0.3">
      <c r="A312" s="26" t="s">
        <v>341</v>
      </c>
      <c r="B312" s="22" t="s">
        <v>341</v>
      </c>
      <c r="C312" s="23"/>
      <c r="D312" s="23"/>
      <c r="E312" s="23"/>
      <c r="F312" s="23"/>
      <c r="G312" s="27" t="s">
        <v>341</v>
      </c>
      <c r="H312" s="53"/>
      <c r="I312" s="53"/>
      <c r="J312" s="53"/>
      <c r="K312" s="53"/>
      <c r="L312" s="65"/>
    </row>
    <row r="313" spans="1:12" x14ac:dyDescent="0.3">
      <c r="A313" s="18" t="s">
        <v>834</v>
      </c>
      <c r="B313" s="22" t="s">
        <v>341</v>
      </c>
      <c r="C313" s="23"/>
      <c r="D313" s="23"/>
      <c r="E313" s="23"/>
      <c r="F313" s="19" t="s">
        <v>835</v>
      </c>
      <c r="G313" s="20"/>
      <c r="H313" s="52">
        <v>62965.49</v>
      </c>
      <c r="I313" s="52">
        <v>0</v>
      </c>
      <c r="J313" s="52">
        <v>0</v>
      </c>
      <c r="K313" s="52">
        <v>62965.49</v>
      </c>
      <c r="L313" s="112">
        <f t="shared" ref="L313:L315" si="16">I313-J313</f>
        <v>0</v>
      </c>
    </row>
    <row r="314" spans="1:12" x14ac:dyDescent="0.3">
      <c r="A314" s="24" t="s">
        <v>836</v>
      </c>
      <c r="B314" s="22" t="s">
        <v>341</v>
      </c>
      <c r="C314" s="23"/>
      <c r="D314" s="23"/>
      <c r="E314" s="23"/>
      <c r="F314" s="23"/>
      <c r="G314" s="25" t="s">
        <v>837</v>
      </c>
      <c r="H314" s="54">
        <v>53463.22</v>
      </c>
      <c r="I314" s="54">
        <v>0</v>
      </c>
      <c r="J314" s="54">
        <v>0</v>
      </c>
      <c r="K314" s="54">
        <v>53463.22</v>
      </c>
      <c r="L314" s="112">
        <f t="shared" si="16"/>
        <v>0</v>
      </c>
    </row>
    <row r="315" spans="1:12" x14ac:dyDescent="0.3">
      <c r="A315" s="24" t="s">
        <v>838</v>
      </c>
      <c r="B315" s="22" t="s">
        <v>341</v>
      </c>
      <c r="C315" s="23"/>
      <c r="D315" s="23"/>
      <c r="E315" s="23"/>
      <c r="F315" s="23"/>
      <c r="G315" s="25" t="s">
        <v>839</v>
      </c>
      <c r="H315" s="54">
        <v>9502.27</v>
      </c>
      <c r="I315" s="54">
        <v>0</v>
      </c>
      <c r="J315" s="54">
        <v>0</v>
      </c>
      <c r="K315" s="54">
        <v>9502.27</v>
      </c>
      <c r="L315" s="112">
        <f t="shared" si="16"/>
        <v>0</v>
      </c>
    </row>
    <row r="316" spans="1:12" x14ac:dyDescent="0.3">
      <c r="A316" s="26" t="s">
        <v>341</v>
      </c>
      <c r="B316" s="22" t="s">
        <v>341</v>
      </c>
      <c r="C316" s="23"/>
      <c r="D316" s="23"/>
      <c r="E316" s="23"/>
      <c r="F316" s="23"/>
      <c r="G316" s="27" t="s">
        <v>341</v>
      </c>
      <c r="H316" s="53"/>
      <c r="I316" s="53"/>
      <c r="J316" s="53"/>
      <c r="K316" s="53"/>
      <c r="L316" s="65"/>
    </row>
    <row r="317" spans="1:12" x14ac:dyDescent="0.3">
      <c r="A317" s="18" t="s">
        <v>844</v>
      </c>
      <c r="B317" s="21" t="s">
        <v>341</v>
      </c>
      <c r="C317" s="19" t="s">
        <v>845</v>
      </c>
      <c r="D317" s="20"/>
      <c r="E317" s="20"/>
      <c r="F317" s="20"/>
      <c r="G317" s="20"/>
      <c r="H317" s="52">
        <v>286006.96999999997</v>
      </c>
      <c r="I317" s="52">
        <v>16926.25</v>
      </c>
      <c r="J317" s="52">
        <v>0</v>
      </c>
      <c r="K317" s="52">
        <v>302933.21999999997</v>
      </c>
      <c r="L317" s="112">
        <f>I317-J317</f>
        <v>16926.25</v>
      </c>
    </row>
    <row r="318" spans="1:12" x14ac:dyDescent="0.3">
      <c r="A318" s="18" t="s">
        <v>846</v>
      </c>
      <c r="B318" s="22" t="s">
        <v>341</v>
      </c>
      <c r="C318" s="23"/>
      <c r="D318" s="19" t="s">
        <v>845</v>
      </c>
      <c r="E318" s="20"/>
      <c r="F318" s="20"/>
      <c r="G318" s="20"/>
      <c r="H318" s="52">
        <v>286006.96999999997</v>
      </c>
      <c r="I318" s="52">
        <v>16926.25</v>
      </c>
      <c r="J318" s="52">
        <v>0</v>
      </c>
      <c r="K318" s="52">
        <v>302933.21999999997</v>
      </c>
      <c r="L318" s="110"/>
    </row>
    <row r="319" spans="1:12" x14ac:dyDescent="0.3">
      <c r="A319" s="18" t="s">
        <v>847</v>
      </c>
      <c r="B319" s="22" t="s">
        <v>341</v>
      </c>
      <c r="C319" s="23"/>
      <c r="D319" s="23"/>
      <c r="E319" s="19" t="s">
        <v>845</v>
      </c>
      <c r="F319" s="20"/>
      <c r="G319" s="20"/>
      <c r="H319" s="52">
        <v>286006.96999999997</v>
      </c>
      <c r="I319" s="52">
        <v>16926.25</v>
      </c>
      <c r="J319" s="52">
        <v>0</v>
      </c>
      <c r="K319" s="52">
        <v>302933.21999999997</v>
      </c>
      <c r="L319" s="110"/>
    </row>
    <row r="320" spans="1:12" x14ac:dyDescent="0.3">
      <c r="A320" s="18" t="s">
        <v>848</v>
      </c>
      <c r="B320" s="22" t="s">
        <v>341</v>
      </c>
      <c r="C320" s="23"/>
      <c r="D320" s="23"/>
      <c r="E320" s="23"/>
      <c r="F320" s="19" t="s">
        <v>849</v>
      </c>
      <c r="G320" s="20"/>
      <c r="H320" s="52">
        <v>22566</v>
      </c>
      <c r="I320" s="52">
        <v>8500</v>
      </c>
      <c r="J320" s="52">
        <v>0</v>
      </c>
      <c r="K320" s="52">
        <v>31066</v>
      </c>
      <c r="L320" s="112">
        <f t="shared" ref="L320" si="17">I320-J320</f>
        <v>8500</v>
      </c>
    </row>
    <row r="321" spans="1:12" x14ac:dyDescent="0.3">
      <c r="A321" s="24" t="s">
        <v>850</v>
      </c>
      <c r="B321" s="22" t="s">
        <v>341</v>
      </c>
      <c r="C321" s="23"/>
      <c r="D321" s="23"/>
      <c r="E321" s="23"/>
      <c r="F321" s="23"/>
      <c r="G321" s="25" t="s">
        <v>851</v>
      </c>
      <c r="H321" s="54">
        <v>22566</v>
      </c>
      <c r="I321" s="54">
        <v>8500</v>
      </c>
      <c r="J321" s="54">
        <v>0</v>
      </c>
      <c r="K321" s="54">
        <v>31066</v>
      </c>
      <c r="L321" s="64"/>
    </row>
    <row r="322" spans="1:12" x14ac:dyDescent="0.3">
      <c r="A322" s="26" t="s">
        <v>341</v>
      </c>
      <c r="B322" s="22" t="s">
        <v>341</v>
      </c>
      <c r="C322" s="23"/>
      <c r="D322" s="23"/>
      <c r="E322" s="23"/>
      <c r="F322" s="23"/>
      <c r="G322" s="27" t="s">
        <v>341</v>
      </c>
      <c r="H322" s="53"/>
      <c r="I322" s="53"/>
      <c r="J322" s="53"/>
      <c r="K322" s="53"/>
      <c r="L322" s="65"/>
    </row>
    <row r="323" spans="1:12" x14ac:dyDescent="0.3">
      <c r="A323" s="18" t="s">
        <v>852</v>
      </c>
      <c r="B323" s="22" t="s">
        <v>341</v>
      </c>
      <c r="C323" s="23"/>
      <c r="D323" s="23"/>
      <c r="E323" s="23"/>
      <c r="F323" s="19" t="s">
        <v>853</v>
      </c>
      <c r="G323" s="20"/>
      <c r="H323" s="52">
        <v>22543.02</v>
      </c>
      <c r="I323" s="52">
        <v>0</v>
      </c>
      <c r="J323" s="52">
        <v>0</v>
      </c>
      <c r="K323" s="52">
        <v>22543.02</v>
      </c>
      <c r="L323" s="112">
        <f t="shared" ref="L323" si="18">I323-J323</f>
        <v>0</v>
      </c>
    </row>
    <row r="324" spans="1:12" x14ac:dyDescent="0.3">
      <c r="A324" s="24" t="s">
        <v>854</v>
      </c>
      <c r="B324" s="22" t="s">
        <v>341</v>
      </c>
      <c r="C324" s="23"/>
      <c r="D324" s="23"/>
      <c r="E324" s="23"/>
      <c r="F324" s="23"/>
      <c r="G324" s="25" t="s">
        <v>855</v>
      </c>
      <c r="H324" s="54">
        <v>22543.02</v>
      </c>
      <c r="I324" s="54">
        <v>0</v>
      </c>
      <c r="J324" s="54">
        <v>0</v>
      </c>
      <c r="K324" s="54">
        <v>22543.02</v>
      </c>
      <c r="L324" s="64"/>
    </row>
    <row r="325" spans="1:12" x14ac:dyDescent="0.3">
      <c r="A325" s="26" t="s">
        <v>341</v>
      </c>
      <c r="B325" s="22" t="s">
        <v>341</v>
      </c>
      <c r="C325" s="23"/>
      <c r="D325" s="23"/>
      <c r="E325" s="23"/>
      <c r="F325" s="23"/>
      <c r="G325" s="27" t="s">
        <v>341</v>
      </c>
      <c r="H325" s="53"/>
      <c r="I325" s="53"/>
      <c r="J325" s="53"/>
      <c r="K325" s="53"/>
      <c r="L325" s="65"/>
    </row>
    <row r="326" spans="1:12" x14ac:dyDescent="0.3">
      <c r="A326" s="18" t="s">
        <v>862</v>
      </c>
      <c r="B326" s="22" t="s">
        <v>341</v>
      </c>
      <c r="C326" s="23"/>
      <c r="D326" s="23"/>
      <c r="E326" s="23"/>
      <c r="F326" s="19" t="s">
        <v>863</v>
      </c>
      <c r="G326" s="20"/>
      <c r="H326" s="52">
        <v>163806.35999999999</v>
      </c>
      <c r="I326" s="52">
        <v>0</v>
      </c>
      <c r="J326" s="52">
        <v>0</v>
      </c>
      <c r="K326" s="52">
        <v>163806.35999999999</v>
      </c>
      <c r="L326" s="112">
        <f t="shared" ref="L326:L333" si="19">I326-J326</f>
        <v>0</v>
      </c>
    </row>
    <row r="327" spans="1:12" x14ac:dyDescent="0.3">
      <c r="A327" s="24" t="s">
        <v>864</v>
      </c>
      <c r="B327" s="22" t="s">
        <v>341</v>
      </c>
      <c r="C327" s="23"/>
      <c r="D327" s="23"/>
      <c r="E327" s="23"/>
      <c r="F327" s="23"/>
      <c r="G327" s="25" t="s">
        <v>865</v>
      </c>
      <c r="H327" s="54">
        <v>7635.06</v>
      </c>
      <c r="I327" s="54">
        <v>0</v>
      </c>
      <c r="J327" s="54">
        <v>0</v>
      </c>
      <c r="K327" s="54">
        <v>7635.06</v>
      </c>
      <c r="L327" s="112">
        <f t="shared" si="19"/>
        <v>0</v>
      </c>
    </row>
    <row r="328" spans="1:12" x14ac:dyDescent="0.3">
      <c r="A328" s="24" t="s">
        <v>866</v>
      </c>
      <c r="B328" s="22" t="s">
        <v>341</v>
      </c>
      <c r="C328" s="23"/>
      <c r="D328" s="23"/>
      <c r="E328" s="23"/>
      <c r="F328" s="23"/>
      <c r="G328" s="25" t="s">
        <v>768</v>
      </c>
      <c r="H328" s="54">
        <v>5498.02</v>
      </c>
      <c r="I328" s="54">
        <v>0</v>
      </c>
      <c r="J328" s="54">
        <v>0</v>
      </c>
      <c r="K328" s="54">
        <v>5498.02</v>
      </c>
      <c r="L328" s="112">
        <f t="shared" si="19"/>
        <v>0</v>
      </c>
    </row>
    <row r="329" spans="1:12" x14ac:dyDescent="0.3">
      <c r="A329" s="24" t="s">
        <v>867</v>
      </c>
      <c r="B329" s="22" t="s">
        <v>341</v>
      </c>
      <c r="C329" s="23"/>
      <c r="D329" s="23"/>
      <c r="E329" s="23"/>
      <c r="F329" s="23"/>
      <c r="G329" s="25" t="s">
        <v>868</v>
      </c>
      <c r="H329" s="54">
        <v>123833.7</v>
      </c>
      <c r="I329" s="54">
        <v>0</v>
      </c>
      <c r="J329" s="54">
        <v>0</v>
      </c>
      <c r="K329" s="54">
        <v>123833.7</v>
      </c>
      <c r="L329" s="112">
        <f t="shared" si="19"/>
        <v>0</v>
      </c>
    </row>
    <row r="330" spans="1:12" x14ac:dyDescent="0.3">
      <c r="A330" s="24" t="s">
        <v>869</v>
      </c>
      <c r="B330" s="22" t="s">
        <v>341</v>
      </c>
      <c r="C330" s="23"/>
      <c r="D330" s="23"/>
      <c r="E330" s="23"/>
      <c r="F330" s="23"/>
      <c r="G330" s="25" t="s">
        <v>870</v>
      </c>
      <c r="H330" s="54">
        <v>9645.2999999999993</v>
      </c>
      <c r="I330" s="54">
        <v>0</v>
      </c>
      <c r="J330" s="54">
        <v>0</v>
      </c>
      <c r="K330" s="54">
        <v>9645.2999999999993</v>
      </c>
      <c r="L330" s="112">
        <f t="shared" si="19"/>
        <v>0</v>
      </c>
    </row>
    <row r="331" spans="1:12" x14ac:dyDescent="0.3">
      <c r="A331" s="24" t="s">
        <v>871</v>
      </c>
      <c r="B331" s="22" t="s">
        <v>341</v>
      </c>
      <c r="C331" s="23"/>
      <c r="D331" s="23"/>
      <c r="E331" s="23"/>
      <c r="F331" s="23"/>
      <c r="G331" s="25" t="s">
        <v>872</v>
      </c>
      <c r="H331" s="54">
        <v>2283.4</v>
      </c>
      <c r="I331" s="54">
        <v>0</v>
      </c>
      <c r="J331" s="54">
        <v>0</v>
      </c>
      <c r="K331" s="54">
        <v>2283.4</v>
      </c>
      <c r="L331" s="112">
        <f t="shared" si="19"/>
        <v>0</v>
      </c>
    </row>
    <row r="332" spans="1:12" x14ac:dyDescent="0.3">
      <c r="A332" s="24" t="s">
        <v>873</v>
      </c>
      <c r="B332" s="22" t="s">
        <v>341</v>
      </c>
      <c r="C332" s="23"/>
      <c r="D332" s="23"/>
      <c r="E332" s="23"/>
      <c r="F332" s="23"/>
      <c r="G332" s="25" t="s">
        <v>874</v>
      </c>
      <c r="H332" s="54">
        <v>12600</v>
      </c>
      <c r="I332" s="54">
        <v>0</v>
      </c>
      <c r="J332" s="54">
        <v>0</v>
      </c>
      <c r="K332" s="54">
        <v>12600</v>
      </c>
      <c r="L332" s="112">
        <f t="shared" si="19"/>
        <v>0</v>
      </c>
    </row>
    <row r="333" spans="1:12" x14ac:dyDescent="0.3">
      <c r="A333" s="24" t="s">
        <v>877</v>
      </c>
      <c r="B333" s="22" t="s">
        <v>341</v>
      </c>
      <c r="C333" s="23"/>
      <c r="D333" s="23"/>
      <c r="E333" s="23"/>
      <c r="F333" s="23"/>
      <c r="G333" s="25" t="s">
        <v>878</v>
      </c>
      <c r="H333" s="54">
        <v>2310.88</v>
      </c>
      <c r="I333" s="54">
        <v>0</v>
      </c>
      <c r="J333" s="54">
        <v>0</v>
      </c>
      <c r="K333" s="54">
        <v>2310.88</v>
      </c>
      <c r="L333" s="112">
        <f t="shared" si="19"/>
        <v>0</v>
      </c>
    </row>
    <row r="334" spans="1:12" x14ac:dyDescent="0.3">
      <c r="A334" s="26" t="s">
        <v>341</v>
      </c>
      <c r="B334" s="22" t="s">
        <v>341</v>
      </c>
      <c r="C334" s="23"/>
      <c r="D334" s="23"/>
      <c r="E334" s="23"/>
      <c r="F334" s="23"/>
      <c r="G334" s="27" t="s">
        <v>341</v>
      </c>
      <c r="H334" s="53"/>
      <c r="I334" s="53"/>
      <c r="J334" s="53"/>
      <c r="K334" s="53"/>
      <c r="L334" s="65"/>
    </row>
    <row r="335" spans="1:12" x14ac:dyDescent="0.3">
      <c r="A335" s="18" t="s">
        <v>879</v>
      </c>
      <c r="B335" s="22" t="s">
        <v>341</v>
      </c>
      <c r="C335" s="23"/>
      <c r="D335" s="23"/>
      <c r="E335" s="23"/>
      <c r="F335" s="19" t="s">
        <v>752</v>
      </c>
      <c r="G335" s="20"/>
      <c r="H335" s="52">
        <v>77091.59</v>
      </c>
      <c r="I335" s="52">
        <v>8426.25</v>
      </c>
      <c r="J335" s="52">
        <v>0</v>
      </c>
      <c r="K335" s="52">
        <v>85517.84</v>
      </c>
      <c r="L335" s="112">
        <f t="shared" ref="L335" si="20">I335-J335</f>
        <v>8426.25</v>
      </c>
    </row>
    <row r="336" spans="1:12" x14ac:dyDescent="0.3">
      <c r="A336" s="24" t="s">
        <v>880</v>
      </c>
      <c r="B336" s="22" t="s">
        <v>341</v>
      </c>
      <c r="C336" s="23"/>
      <c r="D336" s="23"/>
      <c r="E336" s="23"/>
      <c r="F336" s="23"/>
      <c r="G336" s="25" t="s">
        <v>754</v>
      </c>
      <c r="H336" s="54">
        <v>12518.5</v>
      </c>
      <c r="I336" s="54">
        <v>0</v>
      </c>
      <c r="J336" s="54">
        <v>0</v>
      </c>
      <c r="K336" s="54">
        <v>12518.5</v>
      </c>
      <c r="L336" s="64"/>
    </row>
    <row r="337" spans="1:12" x14ac:dyDescent="0.3">
      <c r="A337" s="24" t="s">
        <v>881</v>
      </c>
      <c r="B337" s="22" t="s">
        <v>341</v>
      </c>
      <c r="C337" s="23"/>
      <c r="D337" s="23"/>
      <c r="E337" s="23"/>
      <c r="F337" s="23"/>
      <c r="G337" s="25" t="s">
        <v>882</v>
      </c>
      <c r="H337" s="54">
        <v>176.4</v>
      </c>
      <c r="I337" s="54">
        <v>0</v>
      </c>
      <c r="J337" s="54">
        <v>0</v>
      </c>
      <c r="K337" s="54">
        <v>176.4</v>
      </c>
      <c r="L337" s="64"/>
    </row>
    <row r="338" spans="1:12" x14ac:dyDescent="0.3">
      <c r="A338" s="24" t="s">
        <v>883</v>
      </c>
      <c r="B338" s="22" t="s">
        <v>341</v>
      </c>
      <c r="C338" s="23"/>
      <c r="D338" s="23"/>
      <c r="E338" s="23"/>
      <c r="F338" s="23"/>
      <c r="G338" s="25" t="s">
        <v>884</v>
      </c>
      <c r="H338" s="54">
        <v>4356.6899999999996</v>
      </c>
      <c r="I338" s="54">
        <v>0</v>
      </c>
      <c r="J338" s="54">
        <v>0</v>
      </c>
      <c r="K338" s="54">
        <v>4356.6899999999996</v>
      </c>
      <c r="L338" s="64"/>
    </row>
    <row r="339" spans="1:12" x14ac:dyDescent="0.3">
      <c r="A339" s="24" t="s">
        <v>885</v>
      </c>
      <c r="B339" s="22" t="s">
        <v>341</v>
      </c>
      <c r="C339" s="23"/>
      <c r="D339" s="23"/>
      <c r="E339" s="23"/>
      <c r="F339" s="23"/>
      <c r="G339" s="25" t="s">
        <v>886</v>
      </c>
      <c r="H339" s="54">
        <v>56175</v>
      </c>
      <c r="I339" s="54">
        <v>8426.25</v>
      </c>
      <c r="J339" s="54">
        <v>0</v>
      </c>
      <c r="K339" s="54">
        <v>64601.25</v>
      </c>
      <c r="L339" s="64"/>
    </row>
    <row r="340" spans="1:12" x14ac:dyDescent="0.3">
      <c r="A340" s="24" t="s">
        <v>888</v>
      </c>
      <c r="B340" s="22" t="s">
        <v>341</v>
      </c>
      <c r="C340" s="23"/>
      <c r="D340" s="23"/>
      <c r="E340" s="23"/>
      <c r="F340" s="23"/>
      <c r="G340" s="25" t="s">
        <v>756</v>
      </c>
      <c r="H340" s="54">
        <v>3865</v>
      </c>
      <c r="I340" s="54">
        <v>0</v>
      </c>
      <c r="J340" s="54">
        <v>0</v>
      </c>
      <c r="K340" s="54">
        <v>3865</v>
      </c>
      <c r="L340" s="64"/>
    </row>
    <row r="341" spans="1:12" x14ac:dyDescent="0.3">
      <c r="A341" s="26" t="s">
        <v>341</v>
      </c>
      <c r="B341" s="22" t="s">
        <v>341</v>
      </c>
      <c r="C341" s="23"/>
      <c r="D341" s="23"/>
      <c r="E341" s="23"/>
      <c r="F341" s="23"/>
      <c r="G341" s="27" t="s">
        <v>341</v>
      </c>
      <c r="H341" s="53"/>
      <c r="I341" s="53"/>
      <c r="J341" s="53"/>
      <c r="K341" s="53"/>
      <c r="L341" s="65"/>
    </row>
    <row r="342" spans="1:12" x14ac:dyDescent="0.3">
      <c r="A342" s="18" t="s">
        <v>889</v>
      </c>
      <c r="B342" s="21" t="s">
        <v>341</v>
      </c>
      <c r="C342" s="19" t="s">
        <v>890</v>
      </c>
      <c r="D342" s="20"/>
      <c r="E342" s="20"/>
      <c r="F342" s="20"/>
      <c r="G342" s="20"/>
      <c r="H342" s="52">
        <v>73806.080000000002</v>
      </c>
      <c r="I342" s="52">
        <v>2437.5</v>
      </c>
      <c r="J342" s="52">
        <v>0.01</v>
      </c>
      <c r="K342" s="52">
        <v>76243.570000000007</v>
      </c>
      <c r="L342" s="112">
        <f>I342-J342</f>
        <v>2437.4899999999998</v>
      </c>
    </row>
    <row r="343" spans="1:12" x14ac:dyDescent="0.3">
      <c r="A343" s="18" t="s">
        <v>891</v>
      </c>
      <c r="B343" s="22" t="s">
        <v>341</v>
      </c>
      <c r="C343" s="23"/>
      <c r="D343" s="19" t="s">
        <v>890</v>
      </c>
      <c r="E343" s="20"/>
      <c r="F343" s="20"/>
      <c r="G343" s="20"/>
      <c r="H343" s="52">
        <v>73806.080000000002</v>
      </c>
      <c r="I343" s="52">
        <v>2437.5</v>
      </c>
      <c r="J343" s="52">
        <v>0.01</v>
      </c>
      <c r="K343" s="52">
        <v>76243.570000000007</v>
      </c>
      <c r="L343" s="110"/>
    </row>
    <row r="344" spans="1:12" x14ac:dyDescent="0.3">
      <c r="A344" s="18" t="s">
        <v>892</v>
      </c>
      <c r="B344" s="22" t="s">
        <v>341</v>
      </c>
      <c r="C344" s="23"/>
      <c r="D344" s="23"/>
      <c r="E344" s="19" t="s">
        <v>890</v>
      </c>
      <c r="F344" s="20"/>
      <c r="G344" s="20"/>
      <c r="H344" s="52">
        <v>73806.080000000002</v>
      </c>
      <c r="I344" s="52">
        <v>2437.5</v>
      </c>
      <c r="J344" s="52">
        <v>0.01</v>
      </c>
      <c r="K344" s="52">
        <v>76243.570000000007</v>
      </c>
      <c r="L344" s="110"/>
    </row>
    <row r="345" spans="1:12" x14ac:dyDescent="0.3">
      <c r="A345" s="18" t="s">
        <v>893</v>
      </c>
      <c r="B345" s="22" t="s">
        <v>341</v>
      </c>
      <c r="C345" s="23"/>
      <c r="D345" s="23"/>
      <c r="E345" s="23"/>
      <c r="F345" s="19" t="s">
        <v>894</v>
      </c>
      <c r="G345" s="20"/>
      <c r="H345" s="52">
        <v>4838.33</v>
      </c>
      <c r="I345" s="52">
        <v>837.5</v>
      </c>
      <c r="J345" s="52">
        <v>0.01</v>
      </c>
      <c r="K345" s="52">
        <v>5675.82</v>
      </c>
      <c r="L345" s="112">
        <f t="shared" ref="L345" si="21">I345-J345</f>
        <v>837.49</v>
      </c>
    </row>
    <row r="346" spans="1:12" x14ac:dyDescent="0.3">
      <c r="A346" s="24" t="s">
        <v>895</v>
      </c>
      <c r="B346" s="22" t="s">
        <v>341</v>
      </c>
      <c r="C346" s="23"/>
      <c r="D346" s="23"/>
      <c r="E346" s="23"/>
      <c r="F346" s="23"/>
      <c r="G346" s="25" t="s">
        <v>896</v>
      </c>
      <c r="H346" s="54">
        <v>4187.49</v>
      </c>
      <c r="I346" s="54">
        <v>837.5</v>
      </c>
      <c r="J346" s="54">
        <v>0.01</v>
      </c>
      <c r="K346" s="54">
        <v>5024.9799999999996</v>
      </c>
      <c r="L346" s="64"/>
    </row>
    <row r="347" spans="1:12" x14ac:dyDescent="0.3">
      <c r="A347" s="24" t="s">
        <v>897</v>
      </c>
      <c r="B347" s="22" t="s">
        <v>341</v>
      </c>
      <c r="C347" s="23"/>
      <c r="D347" s="23"/>
      <c r="E347" s="23"/>
      <c r="F347" s="23"/>
      <c r="G347" s="25" t="s">
        <v>898</v>
      </c>
      <c r="H347" s="54">
        <v>650.84</v>
      </c>
      <c r="I347" s="54">
        <v>0</v>
      </c>
      <c r="J347" s="54">
        <v>0</v>
      </c>
      <c r="K347" s="54">
        <v>650.84</v>
      </c>
      <c r="L347" s="64"/>
    </row>
    <row r="348" spans="1:12" x14ac:dyDescent="0.3">
      <c r="A348" s="26" t="s">
        <v>341</v>
      </c>
      <c r="B348" s="22" t="s">
        <v>341</v>
      </c>
      <c r="C348" s="23"/>
      <c r="D348" s="23"/>
      <c r="E348" s="23"/>
      <c r="F348" s="23"/>
      <c r="G348" s="27" t="s">
        <v>341</v>
      </c>
      <c r="H348" s="53"/>
      <c r="I348" s="53"/>
      <c r="J348" s="53"/>
      <c r="K348" s="53"/>
      <c r="L348" s="65"/>
    </row>
    <row r="349" spans="1:12" x14ac:dyDescent="0.3">
      <c r="A349" s="18" t="s">
        <v>899</v>
      </c>
      <c r="B349" s="22" t="s">
        <v>341</v>
      </c>
      <c r="C349" s="23"/>
      <c r="D349" s="23"/>
      <c r="E349" s="23"/>
      <c r="F349" s="19" t="s">
        <v>900</v>
      </c>
      <c r="G349" s="20"/>
      <c r="H349" s="52">
        <v>47905.75</v>
      </c>
      <c r="I349" s="52">
        <v>0</v>
      </c>
      <c r="J349" s="52">
        <v>0</v>
      </c>
      <c r="K349" s="52">
        <v>47905.75</v>
      </c>
      <c r="L349" s="112">
        <f t="shared" ref="L349" si="22">I349-J349</f>
        <v>0</v>
      </c>
    </row>
    <row r="350" spans="1:12" x14ac:dyDescent="0.3">
      <c r="A350" s="24" t="s">
        <v>901</v>
      </c>
      <c r="B350" s="22" t="s">
        <v>341</v>
      </c>
      <c r="C350" s="23"/>
      <c r="D350" s="23"/>
      <c r="E350" s="23"/>
      <c r="F350" s="23"/>
      <c r="G350" s="25" t="s">
        <v>902</v>
      </c>
      <c r="H350" s="54">
        <v>3756.2</v>
      </c>
      <c r="I350" s="54">
        <v>0</v>
      </c>
      <c r="J350" s="54">
        <v>0</v>
      </c>
      <c r="K350" s="54">
        <v>3756.2</v>
      </c>
      <c r="L350" s="64"/>
    </row>
    <row r="351" spans="1:12" x14ac:dyDescent="0.3">
      <c r="A351" s="24" t="s">
        <v>905</v>
      </c>
      <c r="B351" s="22" t="s">
        <v>341</v>
      </c>
      <c r="C351" s="23"/>
      <c r="D351" s="23"/>
      <c r="E351" s="23"/>
      <c r="F351" s="23"/>
      <c r="G351" s="25" t="s">
        <v>906</v>
      </c>
      <c r="H351" s="54">
        <v>44149.55</v>
      </c>
      <c r="I351" s="54">
        <v>0</v>
      </c>
      <c r="J351" s="54">
        <v>0</v>
      </c>
      <c r="K351" s="54">
        <v>44149.55</v>
      </c>
      <c r="L351" s="64"/>
    </row>
    <row r="352" spans="1:12" x14ac:dyDescent="0.3">
      <c r="A352" s="26" t="s">
        <v>341</v>
      </c>
      <c r="B352" s="22" t="s">
        <v>341</v>
      </c>
      <c r="C352" s="23"/>
      <c r="D352" s="23"/>
      <c r="E352" s="23"/>
      <c r="F352" s="23"/>
      <c r="G352" s="27" t="s">
        <v>341</v>
      </c>
      <c r="H352" s="53"/>
      <c r="I352" s="53"/>
      <c r="J352" s="53"/>
      <c r="K352" s="53"/>
      <c r="L352" s="65"/>
    </row>
    <row r="353" spans="1:12" x14ac:dyDescent="0.3">
      <c r="A353" s="18" t="s">
        <v>915</v>
      </c>
      <c r="B353" s="22" t="s">
        <v>341</v>
      </c>
      <c r="C353" s="23"/>
      <c r="D353" s="23"/>
      <c r="E353" s="23"/>
      <c r="F353" s="19" t="s">
        <v>916</v>
      </c>
      <c r="G353" s="20"/>
      <c r="H353" s="52">
        <v>11262</v>
      </c>
      <c r="I353" s="52">
        <v>0</v>
      </c>
      <c r="J353" s="52">
        <v>0</v>
      </c>
      <c r="K353" s="52">
        <v>11262</v>
      </c>
      <c r="L353" s="112">
        <f t="shared" ref="L353" si="23">I353-J353</f>
        <v>0</v>
      </c>
    </row>
    <row r="354" spans="1:12" x14ac:dyDescent="0.3">
      <c r="A354" s="24" t="s">
        <v>917</v>
      </c>
      <c r="B354" s="22" t="s">
        <v>341</v>
      </c>
      <c r="C354" s="23"/>
      <c r="D354" s="23"/>
      <c r="E354" s="23"/>
      <c r="F354" s="23"/>
      <c r="G354" s="25" t="s">
        <v>918</v>
      </c>
      <c r="H354" s="54">
        <v>11262</v>
      </c>
      <c r="I354" s="54">
        <v>0</v>
      </c>
      <c r="J354" s="54">
        <v>0</v>
      </c>
      <c r="K354" s="54">
        <v>11262</v>
      </c>
      <c r="L354" s="64"/>
    </row>
    <row r="355" spans="1:12" x14ac:dyDescent="0.3">
      <c r="A355" s="26" t="s">
        <v>341</v>
      </c>
      <c r="B355" s="22" t="s">
        <v>341</v>
      </c>
      <c r="C355" s="23"/>
      <c r="D355" s="23"/>
      <c r="E355" s="23"/>
      <c r="F355" s="23"/>
      <c r="G355" s="27" t="s">
        <v>341</v>
      </c>
      <c r="H355" s="53"/>
      <c r="I355" s="53"/>
      <c r="J355" s="53"/>
      <c r="K355" s="53"/>
      <c r="L355" s="65"/>
    </row>
    <row r="356" spans="1:12" x14ac:dyDescent="0.3">
      <c r="A356" s="18" t="s">
        <v>919</v>
      </c>
      <c r="B356" s="22" t="s">
        <v>341</v>
      </c>
      <c r="C356" s="23"/>
      <c r="D356" s="23"/>
      <c r="E356" s="23"/>
      <c r="F356" s="19" t="s">
        <v>794</v>
      </c>
      <c r="G356" s="20"/>
      <c r="H356" s="52">
        <v>9800</v>
      </c>
      <c r="I356" s="52">
        <v>1600</v>
      </c>
      <c r="J356" s="52">
        <v>0</v>
      </c>
      <c r="K356" s="52">
        <v>11400</v>
      </c>
      <c r="L356" s="112">
        <f t="shared" ref="L356" si="24">I356-J356</f>
        <v>1600</v>
      </c>
    </row>
    <row r="357" spans="1:12" x14ac:dyDescent="0.3">
      <c r="A357" s="24" t="s">
        <v>920</v>
      </c>
      <c r="B357" s="22" t="s">
        <v>341</v>
      </c>
      <c r="C357" s="23"/>
      <c r="D357" s="23"/>
      <c r="E357" s="23"/>
      <c r="F357" s="23"/>
      <c r="G357" s="25" t="s">
        <v>794</v>
      </c>
      <c r="H357" s="54">
        <v>9800</v>
      </c>
      <c r="I357" s="54">
        <v>1600</v>
      </c>
      <c r="J357" s="54">
        <v>0</v>
      </c>
      <c r="K357" s="54">
        <v>11400</v>
      </c>
      <c r="L357" s="64"/>
    </row>
    <row r="358" spans="1:12" x14ac:dyDescent="0.3">
      <c r="A358" s="18" t="s">
        <v>341</v>
      </c>
      <c r="B358" s="21" t="s">
        <v>341</v>
      </c>
      <c r="C358" s="19" t="s">
        <v>341</v>
      </c>
      <c r="D358" s="20"/>
      <c r="E358" s="20"/>
      <c r="F358" s="20"/>
      <c r="G358" s="20"/>
      <c r="H358" s="56"/>
      <c r="I358" s="56"/>
      <c r="J358" s="56"/>
      <c r="K358" s="56"/>
      <c r="L358" s="111"/>
    </row>
    <row r="359" spans="1:12" x14ac:dyDescent="0.3">
      <c r="A359" s="18" t="s">
        <v>921</v>
      </c>
      <c r="B359" s="21" t="s">
        <v>341</v>
      </c>
      <c r="C359" s="19" t="s">
        <v>922</v>
      </c>
      <c r="D359" s="20"/>
      <c r="E359" s="20"/>
      <c r="F359" s="20"/>
      <c r="G359" s="20"/>
      <c r="H359" s="52">
        <v>243298.97</v>
      </c>
      <c r="I359" s="52">
        <v>50419.59</v>
      </c>
      <c r="J359" s="52">
        <v>0</v>
      </c>
      <c r="K359" s="52">
        <v>293718.56</v>
      </c>
      <c r="L359" s="112">
        <f>I359-J359</f>
        <v>50419.59</v>
      </c>
    </row>
    <row r="360" spans="1:12" x14ac:dyDescent="0.3">
      <c r="A360" s="18" t="s">
        <v>923</v>
      </c>
      <c r="B360" s="22" t="s">
        <v>341</v>
      </c>
      <c r="C360" s="23"/>
      <c r="D360" s="19" t="s">
        <v>922</v>
      </c>
      <c r="E360" s="20"/>
      <c r="F360" s="20"/>
      <c r="G360" s="20"/>
      <c r="H360" s="52">
        <v>243298.97</v>
      </c>
      <c r="I360" s="52">
        <v>50419.59</v>
      </c>
      <c r="J360" s="52">
        <v>0</v>
      </c>
      <c r="K360" s="52">
        <v>293718.56</v>
      </c>
      <c r="L360" s="110"/>
    </row>
    <row r="361" spans="1:12" x14ac:dyDescent="0.3">
      <c r="A361" s="18" t="s">
        <v>924</v>
      </c>
      <c r="B361" s="22" t="s">
        <v>341</v>
      </c>
      <c r="C361" s="23"/>
      <c r="D361" s="23"/>
      <c r="E361" s="19" t="s">
        <v>922</v>
      </c>
      <c r="F361" s="20"/>
      <c r="G361" s="20"/>
      <c r="H361" s="52">
        <v>243298.97</v>
      </c>
      <c r="I361" s="52">
        <v>50419.59</v>
      </c>
      <c r="J361" s="52">
        <v>0</v>
      </c>
      <c r="K361" s="52">
        <v>293718.56</v>
      </c>
      <c r="L361" s="110"/>
    </row>
    <row r="362" spans="1:12" x14ac:dyDescent="0.3">
      <c r="A362" s="18" t="s">
        <v>925</v>
      </c>
      <c r="B362" s="22" t="s">
        <v>341</v>
      </c>
      <c r="C362" s="23"/>
      <c r="D362" s="23"/>
      <c r="E362" s="23"/>
      <c r="F362" s="19" t="s">
        <v>922</v>
      </c>
      <c r="G362" s="20"/>
      <c r="H362" s="52">
        <v>243298.97</v>
      </c>
      <c r="I362" s="52">
        <v>50419.59</v>
      </c>
      <c r="J362" s="52">
        <v>0</v>
      </c>
      <c r="K362" s="52">
        <v>293718.56</v>
      </c>
      <c r="L362" s="112"/>
    </row>
    <row r="363" spans="1:12" x14ac:dyDescent="0.3">
      <c r="A363" s="24" t="s">
        <v>926</v>
      </c>
      <c r="B363" s="22" t="s">
        <v>341</v>
      </c>
      <c r="C363" s="23"/>
      <c r="D363" s="23"/>
      <c r="E363" s="23"/>
      <c r="F363" s="23"/>
      <c r="G363" s="25" t="s">
        <v>927</v>
      </c>
      <c r="H363" s="54">
        <v>238633.71</v>
      </c>
      <c r="I363" s="54">
        <v>49625.43</v>
      </c>
      <c r="J363" s="54">
        <v>0</v>
      </c>
      <c r="K363" s="54">
        <v>288259.14</v>
      </c>
      <c r="L363" s="112">
        <f t="shared" ref="L363:L364" si="25">I363-J363</f>
        <v>49625.43</v>
      </c>
    </row>
    <row r="364" spans="1:12" x14ac:dyDescent="0.3">
      <c r="A364" s="24" t="s">
        <v>928</v>
      </c>
      <c r="B364" s="22" t="s">
        <v>341</v>
      </c>
      <c r="C364" s="23"/>
      <c r="D364" s="23"/>
      <c r="E364" s="23"/>
      <c r="F364" s="23"/>
      <c r="G364" s="25" t="s">
        <v>929</v>
      </c>
      <c r="H364" s="54">
        <v>4665.26</v>
      </c>
      <c r="I364" s="54">
        <v>794.16</v>
      </c>
      <c r="J364" s="54">
        <v>0</v>
      </c>
      <c r="K364" s="54">
        <v>5459.42</v>
      </c>
      <c r="L364" s="112">
        <f t="shared" si="25"/>
        <v>794.16</v>
      </c>
    </row>
    <row r="365" spans="1:12" x14ac:dyDescent="0.3">
      <c r="A365" s="26" t="s">
        <v>341</v>
      </c>
      <c r="B365" s="22" t="s">
        <v>341</v>
      </c>
      <c r="C365" s="23"/>
      <c r="D365" s="23"/>
      <c r="E365" s="23"/>
      <c r="F365" s="23"/>
      <c r="G365" s="27" t="s">
        <v>341</v>
      </c>
      <c r="H365" s="53"/>
      <c r="I365" s="53"/>
      <c r="J365" s="53"/>
      <c r="K365" s="53"/>
      <c r="L365" s="65"/>
    </row>
    <row r="366" spans="1:12" x14ac:dyDescent="0.3">
      <c r="A366" s="18" t="s">
        <v>930</v>
      </c>
      <c r="B366" s="21" t="s">
        <v>341</v>
      </c>
      <c r="C366" s="19" t="s">
        <v>931</v>
      </c>
      <c r="D366" s="20"/>
      <c r="E366" s="20"/>
      <c r="F366" s="20"/>
      <c r="G366" s="20"/>
      <c r="H366" s="52">
        <v>19989.849999999999</v>
      </c>
      <c r="I366" s="52">
        <v>1832.74</v>
      </c>
      <c r="J366" s="52">
        <v>0</v>
      </c>
      <c r="K366" s="52">
        <v>21822.59</v>
      </c>
      <c r="L366" s="112">
        <f>I366-J366</f>
        <v>1832.74</v>
      </c>
    </row>
    <row r="367" spans="1:12" x14ac:dyDescent="0.3">
      <c r="A367" s="18" t="s">
        <v>932</v>
      </c>
      <c r="B367" s="22" t="s">
        <v>341</v>
      </c>
      <c r="C367" s="23"/>
      <c r="D367" s="19" t="s">
        <v>931</v>
      </c>
      <c r="E367" s="20"/>
      <c r="F367" s="20"/>
      <c r="G367" s="20"/>
      <c r="H367" s="52">
        <v>19989.849999999999</v>
      </c>
      <c r="I367" s="52">
        <v>1832.74</v>
      </c>
      <c r="J367" s="52">
        <v>0</v>
      </c>
      <c r="K367" s="52">
        <v>21822.59</v>
      </c>
      <c r="L367" s="110"/>
    </row>
    <row r="368" spans="1:12" x14ac:dyDescent="0.3">
      <c r="A368" s="18" t="s">
        <v>933</v>
      </c>
      <c r="B368" s="22" t="s">
        <v>341</v>
      </c>
      <c r="C368" s="23"/>
      <c r="D368" s="23"/>
      <c r="E368" s="19" t="s">
        <v>931</v>
      </c>
      <c r="F368" s="20"/>
      <c r="G368" s="20"/>
      <c r="H368" s="52">
        <v>19989.849999999999</v>
      </c>
      <c r="I368" s="52">
        <v>1832.74</v>
      </c>
      <c r="J368" s="52">
        <v>0</v>
      </c>
      <c r="K368" s="52">
        <v>21822.59</v>
      </c>
      <c r="L368" s="110"/>
    </row>
    <row r="369" spans="1:12" x14ac:dyDescent="0.3">
      <c r="A369" s="18" t="s">
        <v>934</v>
      </c>
      <c r="B369" s="22" t="s">
        <v>341</v>
      </c>
      <c r="C369" s="23"/>
      <c r="D369" s="23"/>
      <c r="E369" s="23"/>
      <c r="F369" s="19" t="s">
        <v>931</v>
      </c>
      <c r="G369" s="20"/>
      <c r="H369" s="52">
        <v>19989.849999999999</v>
      </c>
      <c r="I369" s="52">
        <v>1832.74</v>
      </c>
      <c r="J369" s="52">
        <v>0</v>
      </c>
      <c r="K369" s="52">
        <v>21822.59</v>
      </c>
      <c r="L369" s="110"/>
    </row>
    <row r="370" spans="1:12" x14ac:dyDescent="0.3">
      <c r="A370" s="24" t="s">
        <v>935</v>
      </c>
      <c r="B370" s="22" t="s">
        <v>341</v>
      </c>
      <c r="C370" s="23"/>
      <c r="D370" s="23"/>
      <c r="E370" s="23"/>
      <c r="F370" s="23"/>
      <c r="G370" s="25" t="s">
        <v>567</v>
      </c>
      <c r="H370" s="54">
        <v>7883.71</v>
      </c>
      <c r="I370" s="54">
        <v>1600.47</v>
      </c>
      <c r="J370" s="54">
        <v>0</v>
      </c>
      <c r="K370" s="54">
        <v>9484.18</v>
      </c>
      <c r="L370" s="64"/>
    </row>
    <row r="371" spans="1:12" x14ac:dyDescent="0.3">
      <c r="A371" s="24" t="s">
        <v>936</v>
      </c>
      <c r="B371" s="22" t="s">
        <v>341</v>
      </c>
      <c r="C371" s="23"/>
      <c r="D371" s="23"/>
      <c r="E371" s="23"/>
      <c r="F371" s="23"/>
      <c r="G371" s="25" t="s">
        <v>565</v>
      </c>
      <c r="H371" s="54">
        <v>12106.14</v>
      </c>
      <c r="I371" s="54">
        <v>232.27</v>
      </c>
      <c r="J371" s="54">
        <v>0</v>
      </c>
      <c r="K371" s="54">
        <v>12338.41</v>
      </c>
      <c r="L371" s="64"/>
    </row>
    <row r="372" spans="1:12" x14ac:dyDescent="0.3">
      <c r="A372" s="26" t="s">
        <v>341</v>
      </c>
      <c r="B372" s="22" t="s">
        <v>341</v>
      </c>
      <c r="C372" s="23"/>
      <c r="D372" s="23"/>
      <c r="E372" s="23"/>
      <c r="F372" s="23"/>
      <c r="G372" s="27" t="s">
        <v>341</v>
      </c>
      <c r="H372" s="53"/>
      <c r="I372" s="53"/>
      <c r="J372" s="53"/>
      <c r="K372" s="53"/>
      <c r="L372" s="65"/>
    </row>
    <row r="373" spans="1:12" x14ac:dyDescent="0.3">
      <c r="A373" s="18" t="s">
        <v>937</v>
      </c>
      <c r="B373" s="21" t="s">
        <v>341</v>
      </c>
      <c r="C373" s="19" t="s">
        <v>938</v>
      </c>
      <c r="D373" s="20"/>
      <c r="E373" s="20"/>
      <c r="F373" s="20"/>
      <c r="G373" s="20"/>
      <c r="H373" s="52">
        <v>2267.09</v>
      </c>
      <c r="I373" s="52">
        <v>0</v>
      </c>
      <c r="J373" s="52">
        <v>0</v>
      </c>
      <c r="K373" s="52">
        <v>2267.09</v>
      </c>
      <c r="L373" s="112">
        <f>I373-J373</f>
        <v>0</v>
      </c>
    </row>
    <row r="374" spans="1:12" x14ac:dyDescent="0.3">
      <c r="A374" s="18" t="s">
        <v>939</v>
      </c>
      <c r="B374" s="22" t="s">
        <v>341</v>
      </c>
      <c r="C374" s="23"/>
      <c r="D374" s="19" t="s">
        <v>938</v>
      </c>
      <c r="E374" s="20"/>
      <c r="F374" s="20"/>
      <c r="G374" s="20"/>
      <c r="H374" s="52">
        <v>2267.09</v>
      </c>
      <c r="I374" s="52">
        <v>0</v>
      </c>
      <c r="J374" s="52">
        <v>0</v>
      </c>
      <c r="K374" s="52">
        <v>2267.09</v>
      </c>
      <c r="L374" s="110"/>
    </row>
    <row r="375" spans="1:12" x14ac:dyDescent="0.3">
      <c r="A375" s="18" t="s">
        <v>940</v>
      </c>
      <c r="B375" s="22" t="s">
        <v>341</v>
      </c>
      <c r="C375" s="23"/>
      <c r="D375" s="23"/>
      <c r="E375" s="19" t="s">
        <v>938</v>
      </c>
      <c r="F375" s="20"/>
      <c r="G375" s="20"/>
      <c r="H375" s="52">
        <v>2267.09</v>
      </c>
      <c r="I375" s="52">
        <v>0</v>
      </c>
      <c r="J375" s="52">
        <v>0</v>
      </c>
      <c r="K375" s="52">
        <v>2267.09</v>
      </c>
      <c r="L375" s="110"/>
    </row>
    <row r="376" spans="1:12" x14ac:dyDescent="0.3">
      <c r="A376" s="18" t="s">
        <v>941</v>
      </c>
      <c r="B376" s="22" t="s">
        <v>341</v>
      </c>
      <c r="C376" s="23"/>
      <c r="D376" s="23"/>
      <c r="E376" s="23"/>
      <c r="F376" s="19" t="s">
        <v>938</v>
      </c>
      <c r="G376" s="20"/>
      <c r="H376" s="52">
        <v>2267.09</v>
      </c>
      <c r="I376" s="52">
        <v>0</v>
      </c>
      <c r="J376" s="52">
        <v>0</v>
      </c>
      <c r="K376" s="52">
        <v>2267.09</v>
      </c>
      <c r="L376" s="110"/>
    </row>
    <row r="377" spans="1:12" x14ac:dyDescent="0.3">
      <c r="A377" s="24" t="s">
        <v>942</v>
      </c>
      <c r="B377" s="22" t="s">
        <v>341</v>
      </c>
      <c r="C377" s="23"/>
      <c r="D377" s="23"/>
      <c r="E377" s="23"/>
      <c r="F377" s="23"/>
      <c r="G377" s="25" t="s">
        <v>938</v>
      </c>
      <c r="H377" s="54">
        <v>2267.09</v>
      </c>
      <c r="I377" s="54">
        <v>0</v>
      </c>
      <c r="J377" s="54">
        <v>0</v>
      </c>
      <c r="K377" s="54">
        <v>2267.09</v>
      </c>
      <c r="L377" s="64"/>
    </row>
    <row r="378" spans="1:12" x14ac:dyDescent="0.3">
      <c r="A378" s="26" t="s">
        <v>341</v>
      </c>
      <c r="B378" s="22" t="s">
        <v>341</v>
      </c>
      <c r="C378" s="23"/>
      <c r="D378" s="23"/>
      <c r="E378" s="23"/>
      <c r="F378" s="23"/>
      <c r="G378" s="27" t="s">
        <v>341</v>
      </c>
      <c r="H378" s="53"/>
      <c r="I378" s="53"/>
      <c r="J378" s="53"/>
      <c r="K378" s="53"/>
      <c r="L378" s="65"/>
    </row>
    <row r="379" spans="1:12" x14ac:dyDescent="0.3">
      <c r="A379" s="18" t="s">
        <v>943</v>
      </c>
      <c r="B379" s="21" t="s">
        <v>341</v>
      </c>
      <c r="C379" s="19" t="s">
        <v>944</v>
      </c>
      <c r="D379" s="20"/>
      <c r="E379" s="20"/>
      <c r="F379" s="20"/>
      <c r="G379" s="20"/>
      <c r="H379" s="52">
        <v>63139.7</v>
      </c>
      <c r="I379" s="52">
        <v>568.23</v>
      </c>
      <c r="J379" s="52">
        <v>0</v>
      </c>
      <c r="K379" s="52">
        <v>63707.93</v>
      </c>
      <c r="L379" s="112">
        <f>I379-J379</f>
        <v>568.23</v>
      </c>
    </row>
    <row r="380" spans="1:12" x14ac:dyDescent="0.3">
      <c r="A380" s="18" t="s">
        <v>945</v>
      </c>
      <c r="B380" s="22" t="s">
        <v>341</v>
      </c>
      <c r="C380" s="23"/>
      <c r="D380" s="19" t="s">
        <v>944</v>
      </c>
      <c r="E380" s="20"/>
      <c r="F380" s="20"/>
      <c r="G380" s="20"/>
      <c r="H380" s="52">
        <v>63139.7</v>
      </c>
      <c r="I380" s="52">
        <v>568.23</v>
      </c>
      <c r="J380" s="52">
        <v>0</v>
      </c>
      <c r="K380" s="52">
        <v>63707.93</v>
      </c>
      <c r="L380" s="110"/>
    </row>
    <row r="381" spans="1:12" x14ac:dyDescent="0.3">
      <c r="A381" s="18" t="s">
        <v>946</v>
      </c>
      <c r="B381" s="22" t="s">
        <v>341</v>
      </c>
      <c r="C381" s="23"/>
      <c r="D381" s="23"/>
      <c r="E381" s="19" t="s">
        <v>944</v>
      </c>
      <c r="F381" s="20"/>
      <c r="G381" s="20"/>
      <c r="H381" s="52">
        <v>63139.7</v>
      </c>
      <c r="I381" s="52">
        <v>568.23</v>
      </c>
      <c r="J381" s="52">
        <v>0</v>
      </c>
      <c r="K381" s="52">
        <v>63707.93</v>
      </c>
      <c r="L381" s="110"/>
    </row>
    <row r="382" spans="1:12" x14ac:dyDescent="0.3">
      <c r="A382" s="18" t="s">
        <v>947</v>
      </c>
      <c r="B382" s="22" t="s">
        <v>341</v>
      </c>
      <c r="C382" s="23"/>
      <c r="D382" s="23"/>
      <c r="E382" s="23"/>
      <c r="F382" s="19" t="s">
        <v>944</v>
      </c>
      <c r="G382" s="20"/>
      <c r="H382" s="52">
        <v>63139.7</v>
      </c>
      <c r="I382" s="52">
        <v>568.23</v>
      </c>
      <c r="J382" s="52">
        <v>0</v>
      </c>
      <c r="K382" s="52">
        <v>63707.93</v>
      </c>
      <c r="L382" s="110"/>
    </row>
    <row r="383" spans="1:12" x14ac:dyDescent="0.3">
      <c r="A383" s="24" t="s">
        <v>948</v>
      </c>
      <c r="B383" s="22" t="s">
        <v>341</v>
      </c>
      <c r="C383" s="23"/>
      <c r="D383" s="23"/>
      <c r="E383" s="23"/>
      <c r="F383" s="23"/>
      <c r="G383" s="25" t="s">
        <v>949</v>
      </c>
      <c r="H383" s="54">
        <v>3139.7</v>
      </c>
      <c r="I383" s="54">
        <v>568.23</v>
      </c>
      <c r="J383" s="54">
        <v>0</v>
      </c>
      <c r="K383" s="54">
        <v>3707.93</v>
      </c>
      <c r="L383" s="64"/>
    </row>
    <row r="384" spans="1:12" x14ac:dyDescent="0.3">
      <c r="A384" s="24" t="s">
        <v>950</v>
      </c>
      <c r="B384" s="22" t="s">
        <v>341</v>
      </c>
      <c r="C384" s="23"/>
      <c r="D384" s="23"/>
      <c r="E384" s="23"/>
      <c r="F384" s="23"/>
      <c r="G384" s="25" t="s">
        <v>951</v>
      </c>
      <c r="H384" s="54">
        <v>60000</v>
      </c>
      <c r="I384" s="54">
        <v>0</v>
      </c>
      <c r="J384" s="54">
        <v>0</v>
      </c>
      <c r="K384" s="54">
        <v>60000</v>
      </c>
      <c r="L384" s="64"/>
    </row>
    <row r="385" spans="1:12" x14ac:dyDescent="0.3">
      <c r="A385" s="26" t="s">
        <v>341</v>
      </c>
      <c r="B385" s="22" t="s">
        <v>341</v>
      </c>
      <c r="C385" s="23"/>
      <c r="D385" s="23"/>
      <c r="E385" s="23"/>
      <c r="F385" s="23"/>
      <c r="G385" s="27" t="s">
        <v>341</v>
      </c>
      <c r="H385" s="53"/>
      <c r="I385" s="53"/>
      <c r="J385" s="53"/>
      <c r="K385" s="53"/>
      <c r="L385" s="65"/>
    </row>
    <row r="386" spans="1:12" x14ac:dyDescent="0.3">
      <c r="A386" s="18" t="s">
        <v>74</v>
      </c>
      <c r="B386" s="19" t="s">
        <v>954</v>
      </c>
      <c r="C386" s="20"/>
      <c r="D386" s="20"/>
      <c r="E386" s="20"/>
      <c r="F386" s="20"/>
      <c r="G386" s="20"/>
      <c r="H386" s="52">
        <v>11763964.07</v>
      </c>
      <c r="I386" s="52">
        <v>0</v>
      </c>
      <c r="J386" s="52">
        <v>1691933.22</v>
      </c>
      <c r="K386" s="52">
        <v>13455897.289999999</v>
      </c>
      <c r="L386" s="110"/>
    </row>
    <row r="387" spans="1:12" x14ac:dyDescent="0.3">
      <c r="A387" s="18" t="s">
        <v>955</v>
      </c>
      <c r="B387" s="21" t="s">
        <v>341</v>
      </c>
      <c r="C387" s="19" t="s">
        <v>954</v>
      </c>
      <c r="D387" s="20"/>
      <c r="E387" s="20"/>
      <c r="F387" s="20"/>
      <c r="G387" s="20"/>
      <c r="H387" s="52">
        <v>11763964.07</v>
      </c>
      <c r="I387" s="52">
        <v>0</v>
      </c>
      <c r="J387" s="52">
        <v>1691933.22</v>
      </c>
      <c r="K387" s="52">
        <v>13455897.289999999</v>
      </c>
      <c r="L387" s="110"/>
    </row>
    <row r="388" spans="1:12" x14ac:dyDescent="0.3">
      <c r="A388" s="18" t="s">
        <v>956</v>
      </c>
      <c r="B388" s="22" t="s">
        <v>341</v>
      </c>
      <c r="C388" s="23"/>
      <c r="D388" s="19" t="s">
        <v>954</v>
      </c>
      <c r="E388" s="20"/>
      <c r="F388" s="20"/>
      <c r="G388" s="20"/>
      <c r="H388" s="52">
        <v>11763964.07</v>
      </c>
      <c r="I388" s="52">
        <v>0</v>
      </c>
      <c r="J388" s="52">
        <v>1691933.22</v>
      </c>
      <c r="K388" s="52">
        <v>13455897.289999999</v>
      </c>
      <c r="L388" s="110"/>
    </row>
    <row r="389" spans="1:12" x14ac:dyDescent="0.3">
      <c r="A389" s="18" t="s">
        <v>957</v>
      </c>
      <c r="B389" s="22" t="s">
        <v>341</v>
      </c>
      <c r="C389" s="23"/>
      <c r="D389" s="23"/>
      <c r="E389" s="19" t="s">
        <v>958</v>
      </c>
      <c r="F389" s="20"/>
      <c r="G389" s="20"/>
      <c r="H389" s="52">
        <v>11485594.07</v>
      </c>
      <c r="I389" s="52">
        <v>0</v>
      </c>
      <c r="J389" s="52">
        <v>1666952.74</v>
      </c>
      <c r="K389" s="52">
        <v>13152546.810000001</v>
      </c>
      <c r="L389" s="110"/>
    </row>
    <row r="390" spans="1:12" x14ac:dyDescent="0.3">
      <c r="A390" s="18" t="s">
        <v>959</v>
      </c>
      <c r="B390" s="22" t="s">
        <v>341</v>
      </c>
      <c r="C390" s="23"/>
      <c r="D390" s="23"/>
      <c r="E390" s="23"/>
      <c r="F390" s="19" t="s">
        <v>958</v>
      </c>
      <c r="G390" s="20"/>
      <c r="H390" s="52">
        <v>11485594.07</v>
      </c>
      <c r="I390" s="52">
        <v>0</v>
      </c>
      <c r="J390" s="52">
        <v>1666952.74</v>
      </c>
      <c r="K390" s="52">
        <v>13152546.810000001</v>
      </c>
      <c r="L390" s="110"/>
    </row>
    <row r="391" spans="1:12" x14ac:dyDescent="0.3">
      <c r="A391" s="24" t="s">
        <v>960</v>
      </c>
      <c r="B391" s="22" t="s">
        <v>341</v>
      </c>
      <c r="C391" s="23"/>
      <c r="D391" s="23"/>
      <c r="E391" s="23"/>
      <c r="F391" s="23"/>
      <c r="G391" s="25" t="s">
        <v>546</v>
      </c>
      <c r="H391" s="54">
        <v>11485594.07</v>
      </c>
      <c r="I391" s="54">
        <v>0</v>
      </c>
      <c r="J391" s="54">
        <v>1666952.74</v>
      </c>
      <c r="K391" s="54">
        <v>13152546.810000001</v>
      </c>
      <c r="L391" s="64"/>
    </row>
    <row r="392" spans="1:12" x14ac:dyDescent="0.3">
      <c r="A392" s="26" t="s">
        <v>341</v>
      </c>
      <c r="B392" s="22" t="s">
        <v>341</v>
      </c>
      <c r="C392" s="23"/>
      <c r="D392" s="23"/>
      <c r="E392" s="23"/>
      <c r="F392" s="23"/>
      <c r="G392" s="27" t="s">
        <v>341</v>
      </c>
      <c r="H392" s="53"/>
      <c r="I392" s="53"/>
      <c r="J392" s="53"/>
      <c r="K392" s="53"/>
      <c r="L392" s="65"/>
    </row>
    <row r="393" spans="1:12" x14ac:dyDescent="0.3">
      <c r="A393" s="18" t="s">
        <v>961</v>
      </c>
      <c r="B393" s="22" t="s">
        <v>341</v>
      </c>
      <c r="C393" s="23"/>
      <c r="D393" s="23"/>
      <c r="E393" s="19" t="s">
        <v>962</v>
      </c>
      <c r="F393" s="20"/>
      <c r="G393" s="20"/>
      <c r="H393" s="52">
        <v>61548.38</v>
      </c>
      <c r="I393" s="52">
        <v>0</v>
      </c>
      <c r="J393" s="52">
        <v>305.60000000000002</v>
      </c>
      <c r="K393" s="52">
        <v>61853.98</v>
      </c>
      <c r="L393" s="110"/>
    </row>
    <row r="394" spans="1:12" x14ac:dyDescent="0.3">
      <c r="A394" s="18" t="s">
        <v>963</v>
      </c>
      <c r="B394" s="22" t="s">
        <v>341</v>
      </c>
      <c r="C394" s="23"/>
      <c r="D394" s="23"/>
      <c r="E394" s="23"/>
      <c r="F394" s="19" t="s">
        <v>964</v>
      </c>
      <c r="G394" s="20"/>
      <c r="H394" s="52">
        <v>61548.38</v>
      </c>
      <c r="I394" s="52">
        <v>0</v>
      </c>
      <c r="J394" s="52">
        <v>305.60000000000002</v>
      </c>
      <c r="K394" s="52">
        <v>61853.98</v>
      </c>
      <c r="L394" s="110"/>
    </row>
    <row r="395" spans="1:12" x14ac:dyDescent="0.3">
      <c r="A395" s="24" t="s">
        <v>965</v>
      </c>
      <c r="B395" s="22" t="s">
        <v>341</v>
      </c>
      <c r="C395" s="23"/>
      <c r="D395" s="23"/>
      <c r="E395" s="23"/>
      <c r="F395" s="23"/>
      <c r="G395" s="25" t="s">
        <v>966</v>
      </c>
      <c r="H395" s="54">
        <v>61548.38</v>
      </c>
      <c r="I395" s="54">
        <v>0</v>
      </c>
      <c r="J395" s="54">
        <v>305.60000000000002</v>
      </c>
      <c r="K395" s="54">
        <v>61853.98</v>
      </c>
      <c r="L395" s="64"/>
    </row>
    <row r="396" spans="1:12" x14ac:dyDescent="0.3">
      <c r="A396" s="26" t="s">
        <v>341</v>
      </c>
      <c r="B396" s="22" t="s">
        <v>341</v>
      </c>
      <c r="C396" s="23"/>
      <c r="D396" s="23"/>
      <c r="E396" s="23"/>
      <c r="F396" s="23"/>
      <c r="G396" s="27" t="s">
        <v>341</v>
      </c>
      <c r="H396" s="53"/>
      <c r="I396" s="53"/>
      <c r="J396" s="53"/>
      <c r="K396" s="53"/>
      <c r="L396" s="65"/>
    </row>
    <row r="397" spans="1:12" x14ac:dyDescent="0.3">
      <c r="A397" s="18" t="s">
        <v>967</v>
      </c>
      <c r="B397" s="22" t="s">
        <v>341</v>
      </c>
      <c r="C397" s="23"/>
      <c r="D397" s="23"/>
      <c r="E397" s="19" t="s">
        <v>968</v>
      </c>
      <c r="F397" s="20"/>
      <c r="G397" s="20"/>
      <c r="H397" s="52">
        <v>167592.14000000001</v>
      </c>
      <c r="I397" s="52">
        <v>0</v>
      </c>
      <c r="J397" s="52">
        <v>24055.26</v>
      </c>
      <c r="K397" s="52">
        <v>191647.4</v>
      </c>
      <c r="L397" s="110"/>
    </row>
    <row r="398" spans="1:12" x14ac:dyDescent="0.3">
      <c r="A398" s="18" t="s">
        <v>969</v>
      </c>
      <c r="B398" s="22" t="s">
        <v>341</v>
      </c>
      <c r="C398" s="23"/>
      <c r="D398" s="23"/>
      <c r="E398" s="23"/>
      <c r="F398" s="19" t="s">
        <v>968</v>
      </c>
      <c r="G398" s="20"/>
      <c r="H398" s="52">
        <v>167592.14000000001</v>
      </c>
      <c r="I398" s="52">
        <v>0</v>
      </c>
      <c r="J398" s="52">
        <v>24055.26</v>
      </c>
      <c r="K398" s="52">
        <v>191647.4</v>
      </c>
      <c r="L398" s="110"/>
    </row>
    <row r="399" spans="1:12" x14ac:dyDescent="0.3">
      <c r="A399" s="24" t="s">
        <v>970</v>
      </c>
      <c r="B399" s="22" t="s">
        <v>341</v>
      </c>
      <c r="C399" s="23"/>
      <c r="D399" s="23"/>
      <c r="E399" s="23"/>
      <c r="F399" s="23"/>
      <c r="G399" s="25" t="s">
        <v>971</v>
      </c>
      <c r="H399" s="54">
        <v>167476.64000000001</v>
      </c>
      <c r="I399" s="54">
        <v>0</v>
      </c>
      <c r="J399" s="54">
        <v>24055.23</v>
      </c>
      <c r="K399" s="54">
        <v>191531.87</v>
      </c>
      <c r="L399" s="64"/>
    </row>
    <row r="400" spans="1:12" x14ac:dyDescent="0.3">
      <c r="A400" s="24" t="s">
        <v>972</v>
      </c>
      <c r="B400" s="22" t="s">
        <v>341</v>
      </c>
      <c r="C400" s="23"/>
      <c r="D400" s="23"/>
      <c r="E400" s="23"/>
      <c r="F400" s="23"/>
      <c r="G400" s="25" t="s">
        <v>973</v>
      </c>
      <c r="H400" s="54">
        <v>115.5</v>
      </c>
      <c r="I400" s="54">
        <v>0</v>
      </c>
      <c r="J400" s="54">
        <v>0.03</v>
      </c>
      <c r="K400" s="54">
        <v>115.53</v>
      </c>
      <c r="L400" s="64"/>
    </row>
    <row r="401" spans="1:12" x14ac:dyDescent="0.3">
      <c r="A401" s="26" t="s">
        <v>341</v>
      </c>
      <c r="B401" s="22" t="s">
        <v>341</v>
      </c>
      <c r="C401" s="23"/>
      <c r="D401" s="23"/>
      <c r="E401" s="23"/>
      <c r="F401" s="23"/>
      <c r="G401" s="27" t="s">
        <v>341</v>
      </c>
      <c r="H401" s="53"/>
      <c r="I401" s="53"/>
      <c r="J401" s="53"/>
      <c r="K401" s="53"/>
      <c r="L401" s="65"/>
    </row>
    <row r="402" spans="1:12" x14ac:dyDescent="0.3">
      <c r="A402" s="18" t="s">
        <v>974</v>
      </c>
      <c r="B402" s="22" t="s">
        <v>341</v>
      </c>
      <c r="C402" s="23"/>
      <c r="D402" s="23"/>
      <c r="E402" s="19" t="s">
        <v>975</v>
      </c>
      <c r="F402" s="20"/>
      <c r="G402" s="20"/>
      <c r="H402" s="52">
        <v>444.37</v>
      </c>
      <c r="I402" s="52">
        <v>0</v>
      </c>
      <c r="J402" s="52">
        <v>0</v>
      </c>
      <c r="K402" s="52">
        <v>444.37</v>
      </c>
      <c r="L402" s="110"/>
    </row>
    <row r="403" spans="1:12" x14ac:dyDescent="0.3">
      <c r="A403" s="18" t="s">
        <v>976</v>
      </c>
      <c r="B403" s="22" t="s">
        <v>341</v>
      </c>
      <c r="C403" s="23"/>
      <c r="D403" s="23"/>
      <c r="E403" s="23"/>
      <c r="F403" s="19" t="s">
        <v>977</v>
      </c>
      <c r="G403" s="20"/>
      <c r="H403" s="52">
        <v>444.37</v>
      </c>
      <c r="I403" s="52">
        <v>0</v>
      </c>
      <c r="J403" s="52">
        <v>0</v>
      </c>
      <c r="K403" s="52">
        <v>444.37</v>
      </c>
      <c r="L403" s="110"/>
    </row>
    <row r="404" spans="1:12" x14ac:dyDescent="0.3">
      <c r="A404" s="24" t="s">
        <v>978</v>
      </c>
      <c r="B404" s="22" t="s">
        <v>341</v>
      </c>
      <c r="C404" s="23"/>
      <c r="D404" s="23"/>
      <c r="E404" s="23"/>
      <c r="F404" s="23"/>
      <c r="G404" s="25" t="s">
        <v>979</v>
      </c>
      <c r="H404" s="54">
        <v>444.37</v>
      </c>
      <c r="I404" s="54">
        <v>0</v>
      </c>
      <c r="J404" s="54">
        <v>0</v>
      </c>
      <c r="K404" s="54">
        <v>444.37</v>
      </c>
      <c r="L404" s="64"/>
    </row>
    <row r="405" spans="1:12" x14ac:dyDescent="0.3">
      <c r="A405" s="26" t="s">
        <v>341</v>
      </c>
      <c r="B405" s="22" t="s">
        <v>341</v>
      </c>
      <c r="C405" s="23"/>
      <c r="D405" s="23"/>
      <c r="E405" s="23"/>
      <c r="F405" s="23"/>
      <c r="G405" s="27" t="s">
        <v>341</v>
      </c>
      <c r="H405" s="53"/>
      <c r="I405" s="53"/>
      <c r="J405" s="53"/>
      <c r="K405" s="53"/>
      <c r="L405" s="65"/>
    </row>
    <row r="406" spans="1:12" x14ac:dyDescent="0.3">
      <c r="A406" s="18" t="s">
        <v>980</v>
      </c>
      <c r="B406" s="22" t="s">
        <v>341</v>
      </c>
      <c r="C406" s="23"/>
      <c r="D406" s="23"/>
      <c r="E406" s="19" t="s">
        <v>981</v>
      </c>
      <c r="F406" s="20"/>
      <c r="G406" s="20"/>
      <c r="H406" s="52">
        <v>45645.41</v>
      </c>
      <c r="I406" s="52">
        <v>0</v>
      </c>
      <c r="J406" s="52">
        <v>51.39</v>
      </c>
      <c r="K406" s="52">
        <v>45696.800000000003</v>
      </c>
      <c r="L406" s="110"/>
    </row>
    <row r="407" spans="1:12" x14ac:dyDescent="0.3">
      <c r="A407" s="18" t="s">
        <v>982</v>
      </c>
      <c r="B407" s="22" t="s">
        <v>341</v>
      </c>
      <c r="C407" s="23"/>
      <c r="D407" s="23"/>
      <c r="E407" s="23"/>
      <c r="F407" s="19" t="s">
        <v>983</v>
      </c>
      <c r="G407" s="20"/>
      <c r="H407" s="52">
        <v>45645.41</v>
      </c>
      <c r="I407" s="52">
        <v>0</v>
      </c>
      <c r="J407" s="52">
        <v>51.39</v>
      </c>
      <c r="K407" s="52">
        <v>45696.800000000003</v>
      </c>
      <c r="L407" s="110"/>
    </row>
    <row r="408" spans="1:12" x14ac:dyDescent="0.3">
      <c r="A408" s="24" t="s">
        <v>984</v>
      </c>
      <c r="B408" s="22" t="s">
        <v>341</v>
      </c>
      <c r="C408" s="23"/>
      <c r="D408" s="23"/>
      <c r="E408" s="23"/>
      <c r="F408" s="23"/>
      <c r="G408" s="25" t="s">
        <v>985</v>
      </c>
      <c r="H408" s="54">
        <v>45207.39</v>
      </c>
      <c r="I408" s="54">
        <v>0</v>
      </c>
      <c r="J408" s="54">
        <v>0</v>
      </c>
      <c r="K408" s="54">
        <v>45207.39</v>
      </c>
      <c r="L408" s="64"/>
    </row>
    <row r="409" spans="1:12" x14ac:dyDescent="0.3">
      <c r="A409" s="24" t="s">
        <v>986</v>
      </c>
      <c r="B409" s="22" t="s">
        <v>341</v>
      </c>
      <c r="C409" s="23"/>
      <c r="D409" s="23"/>
      <c r="E409" s="23"/>
      <c r="F409" s="23"/>
      <c r="G409" s="25" t="s">
        <v>987</v>
      </c>
      <c r="H409" s="54">
        <v>438.02</v>
      </c>
      <c r="I409" s="54">
        <v>0</v>
      </c>
      <c r="J409" s="54">
        <v>51.39</v>
      </c>
      <c r="K409" s="54">
        <v>489.41</v>
      </c>
      <c r="L409" s="64"/>
    </row>
    <row r="410" spans="1:12" x14ac:dyDescent="0.3">
      <c r="A410" s="26" t="s">
        <v>341</v>
      </c>
      <c r="B410" s="22" t="s">
        <v>341</v>
      </c>
      <c r="C410" s="23"/>
      <c r="D410" s="23"/>
      <c r="E410" s="23"/>
      <c r="F410" s="23"/>
      <c r="G410" s="27" t="s">
        <v>341</v>
      </c>
      <c r="H410" s="53"/>
      <c r="I410" s="53"/>
      <c r="J410" s="53"/>
      <c r="K410" s="53"/>
      <c r="L410" s="65"/>
    </row>
    <row r="411" spans="1:12" x14ac:dyDescent="0.3">
      <c r="A411" s="18" t="s">
        <v>988</v>
      </c>
      <c r="B411" s="22" t="s">
        <v>341</v>
      </c>
      <c r="C411" s="23"/>
      <c r="D411" s="23"/>
      <c r="E411" s="19" t="s">
        <v>944</v>
      </c>
      <c r="F411" s="20"/>
      <c r="G411" s="20"/>
      <c r="H411" s="52">
        <v>3139.7</v>
      </c>
      <c r="I411" s="52">
        <v>0</v>
      </c>
      <c r="J411" s="52">
        <v>568.23</v>
      </c>
      <c r="K411" s="52">
        <v>3707.93</v>
      </c>
      <c r="L411" s="110"/>
    </row>
    <row r="412" spans="1:12" x14ac:dyDescent="0.3">
      <c r="A412" s="18" t="s">
        <v>989</v>
      </c>
      <c r="B412" s="22" t="s">
        <v>341</v>
      </c>
      <c r="C412" s="23"/>
      <c r="D412" s="23"/>
      <c r="E412" s="23"/>
      <c r="F412" s="19" t="s">
        <v>944</v>
      </c>
      <c r="G412" s="20"/>
      <c r="H412" s="52">
        <v>3139.7</v>
      </c>
      <c r="I412" s="52">
        <v>0</v>
      </c>
      <c r="J412" s="52">
        <v>568.23</v>
      </c>
      <c r="K412" s="52">
        <v>3707.93</v>
      </c>
      <c r="L412" s="110"/>
    </row>
    <row r="413" spans="1:12" x14ac:dyDescent="0.3">
      <c r="A413" s="24" t="s">
        <v>990</v>
      </c>
      <c r="B413" s="22" t="s">
        <v>341</v>
      </c>
      <c r="C413" s="23"/>
      <c r="D413" s="23"/>
      <c r="E413" s="23"/>
      <c r="F413" s="23"/>
      <c r="G413" s="25" t="s">
        <v>949</v>
      </c>
      <c r="H413" s="54">
        <v>3139.7</v>
      </c>
      <c r="I413" s="54">
        <v>0</v>
      </c>
      <c r="J413" s="54">
        <v>568.23</v>
      </c>
      <c r="K413" s="54">
        <v>3707.93</v>
      </c>
      <c r="L413" s="64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414"/>
  <sheetViews>
    <sheetView topLeftCell="A221" zoomScale="130" zoomScaleNormal="130" workbookViewId="0">
      <selection activeCell="K12" sqref="K12"/>
    </sheetView>
  </sheetViews>
  <sheetFormatPr defaultRowHeight="14.4" x14ac:dyDescent="0.3"/>
  <cols>
    <col min="1" max="1" width="11.6640625" style="76" bestFit="1" customWidth="1"/>
    <col min="2" max="2" width="2.33203125" style="76" customWidth="1"/>
    <col min="3" max="6" width="1.33203125" style="76" customWidth="1"/>
    <col min="7" max="7" width="0.88671875" style="76" customWidth="1"/>
    <col min="8" max="8" width="15.44140625" style="76" customWidth="1"/>
    <col min="9" max="9" width="0.88671875" style="76" customWidth="1"/>
    <col min="10" max="10" width="12.5546875" style="76" customWidth="1"/>
    <col min="11" max="11" width="4.44140625" style="76" customWidth="1"/>
    <col min="12" max="12" width="12.44140625" style="99" bestFit="1" customWidth="1"/>
    <col min="13" max="14" width="11.109375" style="99" bestFit="1" customWidth="1"/>
    <col min="15" max="15" width="11.6640625" style="99" bestFit="1" customWidth="1"/>
    <col min="16" max="16" width="10.88671875" style="99" bestFit="1" customWidth="1"/>
    <col min="17" max="256" width="9.109375" style="76"/>
    <col min="257" max="257" width="11.6640625" style="76" bestFit="1" customWidth="1"/>
    <col min="258" max="258" width="2.33203125" style="76" customWidth="1"/>
    <col min="259" max="262" width="1.33203125" style="76" customWidth="1"/>
    <col min="263" max="263" width="0.88671875" style="76" customWidth="1"/>
    <col min="264" max="264" width="15.44140625" style="76" customWidth="1"/>
    <col min="265" max="265" width="0.88671875" style="76" customWidth="1"/>
    <col min="266" max="266" width="12.5546875" style="76" customWidth="1"/>
    <col min="267" max="267" width="4.44140625" style="76" customWidth="1"/>
    <col min="268" max="268" width="12.44140625" style="76" bestFit="1" customWidth="1"/>
    <col min="269" max="270" width="11.109375" style="76" bestFit="1" customWidth="1"/>
    <col min="271" max="271" width="11.6640625" style="76" bestFit="1" customWidth="1"/>
    <col min="272" max="272" width="10.88671875" style="76" bestFit="1" customWidth="1"/>
    <col min="273" max="512" width="9.109375" style="76"/>
    <col min="513" max="513" width="11.6640625" style="76" bestFit="1" customWidth="1"/>
    <col min="514" max="514" width="2.33203125" style="76" customWidth="1"/>
    <col min="515" max="518" width="1.33203125" style="76" customWidth="1"/>
    <col min="519" max="519" width="0.88671875" style="76" customWidth="1"/>
    <col min="520" max="520" width="15.44140625" style="76" customWidth="1"/>
    <col min="521" max="521" width="0.88671875" style="76" customWidth="1"/>
    <col min="522" max="522" width="12.5546875" style="76" customWidth="1"/>
    <col min="523" max="523" width="4.44140625" style="76" customWidth="1"/>
    <col min="524" max="524" width="12.44140625" style="76" bestFit="1" customWidth="1"/>
    <col min="525" max="526" width="11.109375" style="76" bestFit="1" customWidth="1"/>
    <col min="527" max="527" width="11.6640625" style="76" bestFit="1" customWidth="1"/>
    <col min="528" max="528" width="10.88671875" style="76" bestFit="1" customWidth="1"/>
    <col min="529" max="768" width="9.109375" style="76"/>
    <col min="769" max="769" width="11.6640625" style="76" bestFit="1" customWidth="1"/>
    <col min="770" max="770" width="2.33203125" style="76" customWidth="1"/>
    <col min="771" max="774" width="1.33203125" style="76" customWidth="1"/>
    <col min="775" max="775" width="0.88671875" style="76" customWidth="1"/>
    <col min="776" max="776" width="15.44140625" style="76" customWidth="1"/>
    <col min="777" max="777" width="0.88671875" style="76" customWidth="1"/>
    <col min="778" max="778" width="12.5546875" style="76" customWidth="1"/>
    <col min="779" max="779" width="4.44140625" style="76" customWidth="1"/>
    <col min="780" max="780" width="12.44140625" style="76" bestFit="1" customWidth="1"/>
    <col min="781" max="782" width="11.109375" style="76" bestFit="1" customWidth="1"/>
    <col min="783" max="783" width="11.6640625" style="76" bestFit="1" customWidth="1"/>
    <col min="784" max="784" width="10.88671875" style="76" bestFit="1" customWidth="1"/>
    <col min="785" max="1024" width="9.109375" style="76"/>
    <col min="1025" max="1025" width="11.6640625" style="76" bestFit="1" customWidth="1"/>
    <col min="1026" max="1026" width="2.33203125" style="76" customWidth="1"/>
    <col min="1027" max="1030" width="1.33203125" style="76" customWidth="1"/>
    <col min="1031" max="1031" width="0.88671875" style="76" customWidth="1"/>
    <col min="1032" max="1032" width="15.44140625" style="76" customWidth="1"/>
    <col min="1033" max="1033" width="0.88671875" style="76" customWidth="1"/>
    <col min="1034" max="1034" width="12.5546875" style="76" customWidth="1"/>
    <col min="1035" max="1035" width="4.44140625" style="76" customWidth="1"/>
    <col min="1036" max="1036" width="12.44140625" style="76" bestFit="1" customWidth="1"/>
    <col min="1037" max="1038" width="11.109375" style="76" bestFit="1" customWidth="1"/>
    <col min="1039" max="1039" width="11.6640625" style="76" bestFit="1" customWidth="1"/>
    <col min="1040" max="1040" width="10.88671875" style="76" bestFit="1" customWidth="1"/>
    <col min="1041" max="1280" width="9.109375" style="76"/>
    <col min="1281" max="1281" width="11.6640625" style="76" bestFit="1" customWidth="1"/>
    <col min="1282" max="1282" width="2.33203125" style="76" customWidth="1"/>
    <col min="1283" max="1286" width="1.33203125" style="76" customWidth="1"/>
    <col min="1287" max="1287" width="0.88671875" style="76" customWidth="1"/>
    <col min="1288" max="1288" width="15.44140625" style="76" customWidth="1"/>
    <col min="1289" max="1289" width="0.88671875" style="76" customWidth="1"/>
    <col min="1290" max="1290" width="12.5546875" style="76" customWidth="1"/>
    <col min="1291" max="1291" width="4.44140625" style="76" customWidth="1"/>
    <col min="1292" max="1292" width="12.44140625" style="76" bestFit="1" customWidth="1"/>
    <col min="1293" max="1294" width="11.109375" style="76" bestFit="1" customWidth="1"/>
    <col min="1295" max="1295" width="11.6640625" style="76" bestFit="1" customWidth="1"/>
    <col min="1296" max="1296" width="10.88671875" style="76" bestFit="1" customWidth="1"/>
    <col min="1297" max="1536" width="9.109375" style="76"/>
    <col min="1537" max="1537" width="11.6640625" style="76" bestFit="1" customWidth="1"/>
    <col min="1538" max="1538" width="2.33203125" style="76" customWidth="1"/>
    <col min="1539" max="1542" width="1.33203125" style="76" customWidth="1"/>
    <col min="1543" max="1543" width="0.88671875" style="76" customWidth="1"/>
    <col min="1544" max="1544" width="15.44140625" style="76" customWidth="1"/>
    <col min="1545" max="1545" width="0.88671875" style="76" customWidth="1"/>
    <col min="1546" max="1546" width="12.5546875" style="76" customWidth="1"/>
    <col min="1547" max="1547" width="4.44140625" style="76" customWidth="1"/>
    <col min="1548" max="1548" width="12.44140625" style="76" bestFit="1" customWidth="1"/>
    <col min="1549" max="1550" width="11.109375" style="76" bestFit="1" customWidth="1"/>
    <col min="1551" max="1551" width="11.6640625" style="76" bestFit="1" customWidth="1"/>
    <col min="1552" max="1552" width="10.88671875" style="76" bestFit="1" customWidth="1"/>
    <col min="1553" max="1792" width="9.109375" style="76"/>
    <col min="1793" max="1793" width="11.6640625" style="76" bestFit="1" customWidth="1"/>
    <col min="1794" max="1794" width="2.33203125" style="76" customWidth="1"/>
    <col min="1795" max="1798" width="1.33203125" style="76" customWidth="1"/>
    <col min="1799" max="1799" width="0.88671875" style="76" customWidth="1"/>
    <col min="1800" max="1800" width="15.44140625" style="76" customWidth="1"/>
    <col min="1801" max="1801" width="0.88671875" style="76" customWidth="1"/>
    <col min="1802" max="1802" width="12.5546875" style="76" customWidth="1"/>
    <col min="1803" max="1803" width="4.44140625" style="76" customWidth="1"/>
    <col min="1804" max="1804" width="12.44140625" style="76" bestFit="1" customWidth="1"/>
    <col min="1805" max="1806" width="11.109375" style="76" bestFit="1" customWidth="1"/>
    <col min="1807" max="1807" width="11.6640625" style="76" bestFit="1" customWidth="1"/>
    <col min="1808" max="1808" width="10.88671875" style="76" bestFit="1" customWidth="1"/>
    <col min="1809" max="2048" width="9.109375" style="76"/>
    <col min="2049" max="2049" width="11.6640625" style="76" bestFit="1" customWidth="1"/>
    <col min="2050" max="2050" width="2.33203125" style="76" customWidth="1"/>
    <col min="2051" max="2054" width="1.33203125" style="76" customWidth="1"/>
    <col min="2055" max="2055" width="0.88671875" style="76" customWidth="1"/>
    <col min="2056" max="2056" width="15.44140625" style="76" customWidth="1"/>
    <col min="2057" max="2057" width="0.88671875" style="76" customWidth="1"/>
    <col min="2058" max="2058" width="12.5546875" style="76" customWidth="1"/>
    <col min="2059" max="2059" width="4.44140625" style="76" customWidth="1"/>
    <col min="2060" max="2060" width="12.44140625" style="76" bestFit="1" customWidth="1"/>
    <col min="2061" max="2062" width="11.109375" style="76" bestFit="1" customWidth="1"/>
    <col min="2063" max="2063" width="11.6640625" style="76" bestFit="1" customWidth="1"/>
    <col min="2064" max="2064" width="10.88671875" style="76" bestFit="1" customWidth="1"/>
    <col min="2065" max="2304" width="9.109375" style="76"/>
    <col min="2305" max="2305" width="11.6640625" style="76" bestFit="1" customWidth="1"/>
    <col min="2306" max="2306" width="2.33203125" style="76" customWidth="1"/>
    <col min="2307" max="2310" width="1.33203125" style="76" customWidth="1"/>
    <col min="2311" max="2311" width="0.88671875" style="76" customWidth="1"/>
    <col min="2312" max="2312" width="15.44140625" style="76" customWidth="1"/>
    <col min="2313" max="2313" width="0.88671875" style="76" customWidth="1"/>
    <col min="2314" max="2314" width="12.5546875" style="76" customWidth="1"/>
    <col min="2315" max="2315" width="4.44140625" style="76" customWidth="1"/>
    <col min="2316" max="2316" width="12.44140625" style="76" bestFit="1" customWidth="1"/>
    <col min="2317" max="2318" width="11.109375" style="76" bestFit="1" customWidth="1"/>
    <col min="2319" max="2319" width="11.6640625" style="76" bestFit="1" customWidth="1"/>
    <col min="2320" max="2320" width="10.88671875" style="76" bestFit="1" customWidth="1"/>
    <col min="2321" max="2560" width="9.109375" style="76"/>
    <col min="2561" max="2561" width="11.6640625" style="76" bestFit="1" customWidth="1"/>
    <col min="2562" max="2562" width="2.33203125" style="76" customWidth="1"/>
    <col min="2563" max="2566" width="1.33203125" style="76" customWidth="1"/>
    <col min="2567" max="2567" width="0.88671875" style="76" customWidth="1"/>
    <col min="2568" max="2568" width="15.44140625" style="76" customWidth="1"/>
    <col min="2569" max="2569" width="0.88671875" style="76" customWidth="1"/>
    <col min="2570" max="2570" width="12.5546875" style="76" customWidth="1"/>
    <col min="2571" max="2571" width="4.44140625" style="76" customWidth="1"/>
    <col min="2572" max="2572" width="12.44140625" style="76" bestFit="1" customWidth="1"/>
    <col min="2573" max="2574" width="11.109375" style="76" bestFit="1" customWidth="1"/>
    <col min="2575" max="2575" width="11.6640625" style="76" bestFit="1" customWidth="1"/>
    <col min="2576" max="2576" width="10.88671875" style="76" bestFit="1" customWidth="1"/>
    <col min="2577" max="2816" width="9.109375" style="76"/>
    <col min="2817" max="2817" width="11.6640625" style="76" bestFit="1" customWidth="1"/>
    <col min="2818" max="2818" width="2.33203125" style="76" customWidth="1"/>
    <col min="2819" max="2822" width="1.33203125" style="76" customWidth="1"/>
    <col min="2823" max="2823" width="0.88671875" style="76" customWidth="1"/>
    <col min="2824" max="2824" width="15.44140625" style="76" customWidth="1"/>
    <col min="2825" max="2825" width="0.88671875" style="76" customWidth="1"/>
    <col min="2826" max="2826" width="12.5546875" style="76" customWidth="1"/>
    <col min="2827" max="2827" width="4.44140625" style="76" customWidth="1"/>
    <col min="2828" max="2828" width="12.44140625" style="76" bestFit="1" customWidth="1"/>
    <col min="2829" max="2830" width="11.109375" style="76" bestFit="1" customWidth="1"/>
    <col min="2831" max="2831" width="11.6640625" style="76" bestFit="1" customWidth="1"/>
    <col min="2832" max="2832" width="10.88671875" style="76" bestFit="1" customWidth="1"/>
    <col min="2833" max="3072" width="9.109375" style="76"/>
    <col min="3073" max="3073" width="11.6640625" style="76" bestFit="1" customWidth="1"/>
    <col min="3074" max="3074" width="2.33203125" style="76" customWidth="1"/>
    <col min="3075" max="3078" width="1.33203125" style="76" customWidth="1"/>
    <col min="3079" max="3079" width="0.88671875" style="76" customWidth="1"/>
    <col min="3080" max="3080" width="15.44140625" style="76" customWidth="1"/>
    <col min="3081" max="3081" width="0.88671875" style="76" customWidth="1"/>
    <col min="3082" max="3082" width="12.5546875" style="76" customWidth="1"/>
    <col min="3083" max="3083" width="4.44140625" style="76" customWidth="1"/>
    <col min="3084" max="3084" width="12.44140625" style="76" bestFit="1" customWidth="1"/>
    <col min="3085" max="3086" width="11.109375" style="76" bestFit="1" customWidth="1"/>
    <col min="3087" max="3087" width="11.6640625" style="76" bestFit="1" customWidth="1"/>
    <col min="3088" max="3088" width="10.88671875" style="76" bestFit="1" customWidth="1"/>
    <col min="3089" max="3328" width="9.109375" style="76"/>
    <col min="3329" max="3329" width="11.6640625" style="76" bestFit="1" customWidth="1"/>
    <col min="3330" max="3330" width="2.33203125" style="76" customWidth="1"/>
    <col min="3331" max="3334" width="1.33203125" style="76" customWidth="1"/>
    <col min="3335" max="3335" width="0.88671875" style="76" customWidth="1"/>
    <col min="3336" max="3336" width="15.44140625" style="76" customWidth="1"/>
    <col min="3337" max="3337" width="0.88671875" style="76" customWidth="1"/>
    <col min="3338" max="3338" width="12.5546875" style="76" customWidth="1"/>
    <col min="3339" max="3339" width="4.44140625" style="76" customWidth="1"/>
    <col min="3340" max="3340" width="12.44140625" style="76" bestFit="1" customWidth="1"/>
    <col min="3341" max="3342" width="11.109375" style="76" bestFit="1" customWidth="1"/>
    <col min="3343" max="3343" width="11.6640625" style="76" bestFit="1" customWidth="1"/>
    <col min="3344" max="3344" width="10.88671875" style="76" bestFit="1" customWidth="1"/>
    <col min="3345" max="3584" width="9.109375" style="76"/>
    <col min="3585" max="3585" width="11.6640625" style="76" bestFit="1" customWidth="1"/>
    <col min="3586" max="3586" width="2.33203125" style="76" customWidth="1"/>
    <col min="3587" max="3590" width="1.33203125" style="76" customWidth="1"/>
    <col min="3591" max="3591" width="0.88671875" style="76" customWidth="1"/>
    <col min="3592" max="3592" width="15.44140625" style="76" customWidth="1"/>
    <col min="3593" max="3593" width="0.88671875" style="76" customWidth="1"/>
    <col min="3594" max="3594" width="12.5546875" style="76" customWidth="1"/>
    <col min="3595" max="3595" width="4.44140625" style="76" customWidth="1"/>
    <col min="3596" max="3596" width="12.44140625" style="76" bestFit="1" customWidth="1"/>
    <col min="3597" max="3598" width="11.109375" style="76" bestFit="1" customWidth="1"/>
    <col min="3599" max="3599" width="11.6640625" style="76" bestFit="1" customWidth="1"/>
    <col min="3600" max="3600" width="10.88671875" style="76" bestFit="1" customWidth="1"/>
    <col min="3601" max="3840" width="9.109375" style="76"/>
    <col min="3841" max="3841" width="11.6640625" style="76" bestFit="1" customWidth="1"/>
    <col min="3842" max="3842" width="2.33203125" style="76" customWidth="1"/>
    <col min="3843" max="3846" width="1.33203125" style="76" customWidth="1"/>
    <col min="3847" max="3847" width="0.88671875" style="76" customWidth="1"/>
    <col min="3848" max="3848" width="15.44140625" style="76" customWidth="1"/>
    <col min="3849" max="3849" width="0.88671875" style="76" customWidth="1"/>
    <col min="3850" max="3850" width="12.5546875" style="76" customWidth="1"/>
    <col min="3851" max="3851" width="4.44140625" style="76" customWidth="1"/>
    <col min="3852" max="3852" width="12.44140625" style="76" bestFit="1" customWidth="1"/>
    <col min="3853" max="3854" width="11.109375" style="76" bestFit="1" customWidth="1"/>
    <col min="3855" max="3855" width="11.6640625" style="76" bestFit="1" customWidth="1"/>
    <col min="3856" max="3856" width="10.88671875" style="76" bestFit="1" customWidth="1"/>
    <col min="3857" max="4096" width="9.109375" style="76"/>
    <col min="4097" max="4097" width="11.6640625" style="76" bestFit="1" customWidth="1"/>
    <col min="4098" max="4098" width="2.33203125" style="76" customWidth="1"/>
    <col min="4099" max="4102" width="1.33203125" style="76" customWidth="1"/>
    <col min="4103" max="4103" width="0.88671875" style="76" customWidth="1"/>
    <col min="4104" max="4104" width="15.44140625" style="76" customWidth="1"/>
    <col min="4105" max="4105" width="0.88671875" style="76" customWidth="1"/>
    <col min="4106" max="4106" width="12.5546875" style="76" customWidth="1"/>
    <col min="4107" max="4107" width="4.44140625" style="76" customWidth="1"/>
    <col min="4108" max="4108" width="12.44140625" style="76" bestFit="1" customWidth="1"/>
    <col min="4109" max="4110" width="11.109375" style="76" bestFit="1" customWidth="1"/>
    <col min="4111" max="4111" width="11.6640625" style="76" bestFit="1" customWidth="1"/>
    <col min="4112" max="4112" width="10.88671875" style="76" bestFit="1" customWidth="1"/>
    <col min="4113" max="4352" width="9.109375" style="76"/>
    <col min="4353" max="4353" width="11.6640625" style="76" bestFit="1" customWidth="1"/>
    <col min="4354" max="4354" width="2.33203125" style="76" customWidth="1"/>
    <col min="4355" max="4358" width="1.33203125" style="76" customWidth="1"/>
    <col min="4359" max="4359" width="0.88671875" style="76" customWidth="1"/>
    <col min="4360" max="4360" width="15.44140625" style="76" customWidth="1"/>
    <col min="4361" max="4361" width="0.88671875" style="76" customWidth="1"/>
    <col min="4362" max="4362" width="12.5546875" style="76" customWidth="1"/>
    <col min="4363" max="4363" width="4.44140625" style="76" customWidth="1"/>
    <col min="4364" max="4364" width="12.44140625" style="76" bestFit="1" customWidth="1"/>
    <col min="4365" max="4366" width="11.109375" style="76" bestFit="1" customWidth="1"/>
    <col min="4367" max="4367" width="11.6640625" style="76" bestFit="1" customWidth="1"/>
    <col min="4368" max="4368" width="10.88671875" style="76" bestFit="1" customWidth="1"/>
    <col min="4369" max="4608" width="9.109375" style="76"/>
    <col min="4609" max="4609" width="11.6640625" style="76" bestFit="1" customWidth="1"/>
    <col min="4610" max="4610" width="2.33203125" style="76" customWidth="1"/>
    <col min="4611" max="4614" width="1.33203125" style="76" customWidth="1"/>
    <col min="4615" max="4615" width="0.88671875" style="76" customWidth="1"/>
    <col min="4616" max="4616" width="15.44140625" style="76" customWidth="1"/>
    <col min="4617" max="4617" width="0.88671875" style="76" customWidth="1"/>
    <col min="4618" max="4618" width="12.5546875" style="76" customWidth="1"/>
    <col min="4619" max="4619" width="4.44140625" style="76" customWidth="1"/>
    <col min="4620" max="4620" width="12.44140625" style="76" bestFit="1" customWidth="1"/>
    <col min="4621" max="4622" width="11.109375" style="76" bestFit="1" customWidth="1"/>
    <col min="4623" max="4623" width="11.6640625" style="76" bestFit="1" customWidth="1"/>
    <col min="4624" max="4624" width="10.88671875" style="76" bestFit="1" customWidth="1"/>
    <col min="4625" max="4864" width="9.109375" style="76"/>
    <col min="4865" max="4865" width="11.6640625" style="76" bestFit="1" customWidth="1"/>
    <col min="4866" max="4866" width="2.33203125" style="76" customWidth="1"/>
    <col min="4867" max="4870" width="1.33203125" style="76" customWidth="1"/>
    <col min="4871" max="4871" width="0.88671875" style="76" customWidth="1"/>
    <col min="4872" max="4872" width="15.44140625" style="76" customWidth="1"/>
    <col min="4873" max="4873" width="0.88671875" style="76" customWidth="1"/>
    <col min="4874" max="4874" width="12.5546875" style="76" customWidth="1"/>
    <col min="4875" max="4875" width="4.44140625" style="76" customWidth="1"/>
    <col min="4876" max="4876" width="12.44140625" style="76" bestFit="1" customWidth="1"/>
    <col min="4877" max="4878" width="11.109375" style="76" bestFit="1" customWidth="1"/>
    <col min="4879" max="4879" width="11.6640625" style="76" bestFit="1" customWidth="1"/>
    <col min="4880" max="4880" width="10.88671875" style="76" bestFit="1" customWidth="1"/>
    <col min="4881" max="5120" width="9.109375" style="76"/>
    <col min="5121" max="5121" width="11.6640625" style="76" bestFit="1" customWidth="1"/>
    <col min="5122" max="5122" width="2.33203125" style="76" customWidth="1"/>
    <col min="5123" max="5126" width="1.33203125" style="76" customWidth="1"/>
    <col min="5127" max="5127" width="0.88671875" style="76" customWidth="1"/>
    <col min="5128" max="5128" width="15.44140625" style="76" customWidth="1"/>
    <col min="5129" max="5129" width="0.88671875" style="76" customWidth="1"/>
    <col min="5130" max="5130" width="12.5546875" style="76" customWidth="1"/>
    <col min="5131" max="5131" width="4.44140625" style="76" customWidth="1"/>
    <col min="5132" max="5132" width="12.44140625" style="76" bestFit="1" customWidth="1"/>
    <col min="5133" max="5134" width="11.109375" style="76" bestFit="1" customWidth="1"/>
    <col min="5135" max="5135" width="11.6640625" style="76" bestFit="1" customWidth="1"/>
    <col min="5136" max="5136" width="10.88671875" style="76" bestFit="1" customWidth="1"/>
    <col min="5137" max="5376" width="9.109375" style="76"/>
    <col min="5377" max="5377" width="11.6640625" style="76" bestFit="1" customWidth="1"/>
    <col min="5378" max="5378" width="2.33203125" style="76" customWidth="1"/>
    <col min="5379" max="5382" width="1.33203125" style="76" customWidth="1"/>
    <col min="5383" max="5383" width="0.88671875" style="76" customWidth="1"/>
    <col min="5384" max="5384" width="15.44140625" style="76" customWidth="1"/>
    <col min="5385" max="5385" width="0.88671875" style="76" customWidth="1"/>
    <col min="5386" max="5386" width="12.5546875" style="76" customWidth="1"/>
    <col min="5387" max="5387" width="4.44140625" style="76" customWidth="1"/>
    <col min="5388" max="5388" width="12.44140625" style="76" bestFit="1" customWidth="1"/>
    <col min="5389" max="5390" width="11.109375" style="76" bestFit="1" customWidth="1"/>
    <col min="5391" max="5391" width="11.6640625" style="76" bestFit="1" customWidth="1"/>
    <col min="5392" max="5392" width="10.88671875" style="76" bestFit="1" customWidth="1"/>
    <col min="5393" max="5632" width="9.109375" style="76"/>
    <col min="5633" max="5633" width="11.6640625" style="76" bestFit="1" customWidth="1"/>
    <col min="5634" max="5634" width="2.33203125" style="76" customWidth="1"/>
    <col min="5635" max="5638" width="1.33203125" style="76" customWidth="1"/>
    <col min="5639" max="5639" width="0.88671875" style="76" customWidth="1"/>
    <col min="5640" max="5640" width="15.44140625" style="76" customWidth="1"/>
    <col min="5641" max="5641" width="0.88671875" style="76" customWidth="1"/>
    <col min="5642" max="5642" width="12.5546875" style="76" customWidth="1"/>
    <col min="5643" max="5643" width="4.44140625" style="76" customWidth="1"/>
    <col min="5644" max="5644" width="12.44140625" style="76" bestFit="1" customWidth="1"/>
    <col min="5645" max="5646" width="11.109375" style="76" bestFit="1" customWidth="1"/>
    <col min="5647" max="5647" width="11.6640625" style="76" bestFit="1" customWidth="1"/>
    <col min="5648" max="5648" width="10.88671875" style="76" bestFit="1" customWidth="1"/>
    <col min="5649" max="5888" width="9.109375" style="76"/>
    <col min="5889" max="5889" width="11.6640625" style="76" bestFit="1" customWidth="1"/>
    <col min="5890" max="5890" width="2.33203125" style="76" customWidth="1"/>
    <col min="5891" max="5894" width="1.33203125" style="76" customWidth="1"/>
    <col min="5895" max="5895" width="0.88671875" style="76" customWidth="1"/>
    <col min="5896" max="5896" width="15.44140625" style="76" customWidth="1"/>
    <col min="5897" max="5897" width="0.88671875" style="76" customWidth="1"/>
    <col min="5898" max="5898" width="12.5546875" style="76" customWidth="1"/>
    <col min="5899" max="5899" width="4.44140625" style="76" customWidth="1"/>
    <col min="5900" max="5900" width="12.44140625" style="76" bestFit="1" customWidth="1"/>
    <col min="5901" max="5902" width="11.109375" style="76" bestFit="1" customWidth="1"/>
    <col min="5903" max="5903" width="11.6640625" style="76" bestFit="1" customWidth="1"/>
    <col min="5904" max="5904" width="10.88671875" style="76" bestFit="1" customWidth="1"/>
    <col min="5905" max="6144" width="9.109375" style="76"/>
    <col min="6145" max="6145" width="11.6640625" style="76" bestFit="1" customWidth="1"/>
    <col min="6146" max="6146" width="2.33203125" style="76" customWidth="1"/>
    <col min="6147" max="6150" width="1.33203125" style="76" customWidth="1"/>
    <col min="6151" max="6151" width="0.88671875" style="76" customWidth="1"/>
    <col min="6152" max="6152" width="15.44140625" style="76" customWidth="1"/>
    <col min="6153" max="6153" width="0.88671875" style="76" customWidth="1"/>
    <col min="6154" max="6154" width="12.5546875" style="76" customWidth="1"/>
    <col min="6155" max="6155" width="4.44140625" style="76" customWidth="1"/>
    <col min="6156" max="6156" width="12.44140625" style="76" bestFit="1" customWidth="1"/>
    <col min="6157" max="6158" width="11.109375" style="76" bestFit="1" customWidth="1"/>
    <col min="6159" max="6159" width="11.6640625" style="76" bestFit="1" customWidth="1"/>
    <col min="6160" max="6160" width="10.88671875" style="76" bestFit="1" customWidth="1"/>
    <col min="6161" max="6400" width="9.109375" style="76"/>
    <col min="6401" max="6401" width="11.6640625" style="76" bestFit="1" customWidth="1"/>
    <col min="6402" max="6402" width="2.33203125" style="76" customWidth="1"/>
    <col min="6403" max="6406" width="1.33203125" style="76" customWidth="1"/>
    <col min="6407" max="6407" width="0.88671875" style="76" customWidth="1"/>
    <col min="6408" max="6408" width="15.44140625" style="76" customWidth="1"/>
    <col min="6409" max="6409" width="0.88671875" style="76" customWidth="1"/>
    <col min="6410" max="6410" width="12.5546875" style="76" customWidth="1"/>
    <col min="6411" max="6411" width="4.44140625" style="76" customWidth="1"/>
    <col min="6412" max="6412" width="12.44140625" style="76" bestFit="1" customWidth="1"/>
    <col min="6413" max="6414" width="11.109375" style="76" bestFit="1" customWidth="1"/>
    <col min="6415" max="6415" width="11.6640625" style="76" bestFit="1" customWidth="1"/>
    <col min="6416" max="6416" width="10.88671875" style="76" bestFit="1" customWidth="1"/>
    <col min="6417" max="6656" width="9.109375" style="76"/>
    <col min="6657" max="6657" width="11.6640625" style="76" bestFit="1" customWidth="1"/>
    <col min="6658" max="6658" width="2.33203125" style="76" customWidth="1"/>
    <col min="6659" max="6662" width="1.33203125" style="76" customWidth="1"/>
    <col min="6663" max="6663" width="0.88671875" style="76" customWidth="1"/>
    <col min="6664" max="6664" width="15.44140625" style="76" customWidth="1"/>
    <col min="6665" max="6665" width="0.88671875" style="76" customWidth="1"/>
    <col min="6666" max="6666" width="12.5546875" style="76" customWidth="1"/>
    <col min="6667" max="6667" width="4.44140625" style="76" customWidth="1"/>
    <col min="6668" max="6668" width="12.44140625" style="76" bestFit="1" customWidth="1"/>
    <col min="6669" max="6670" width="11.109375" style="76" bestFit="1" customWidth="1"/>
    <col min="6671" max="6671" width="11.6640625" style="76" bestFit="1" customWidth="1"/>
    <col min="6672" max="6672" width="10.88671875" style="76" bestFit="1" customWidth="1"/>
    <col min="6673" max="6912" width="9.109375" style="76"/>
    <col min="6913" max="6913" width="11.6640625" style="76" bestFit="1" customWidth="1"/>
    <col min="6914" max="6914" width="2.33203125" style="76" customWidth="1"/>
    <col min="6915" max="6918" width="1.33203125" style="76" customWidth="1"/>
    <col min="6919" max="6919" width="0.88671875" style="76" customWidth="1"/>
    <col min="6920" max="6920" width="15.44140625" style="76" customWidth="1"/>
    <col min="6921" max="6921" width="0.88671875" style="76" customWidth="1"/>
    <col min="6922" max="6922" width="12.5546875" style="76" customWidth="1"/>
    <col min="6923" max="6923" width="4.44140625" style="76" customWidth="1"/>
    <col min="6924" max="6924" width="12.44140625" style="76" bestFit="1" customWidth="1"/>
    <col min="6925" max="6926" width="11.109375" style="76" bestFit="1" customWidth="1"/>
    <col min="6927" max="6927" width="11.6640625" style="76" bestFit="1" customWidth="1"/>
    <col min="6928" max="6928" width="10.88671875" style="76" bestFit="1" customWidth="1"/>
    <col min="6929" max="7168" width="9.109375" style="76"/>
    <col min="7169" max="7169" width="11.6640625" style="76" bestFit="1" customWidth="1"/>
    <col min="7170" max="7170" width="2.33203125" style="76" customWidth="1"/>
    <col min="7171" max="7174" width="1.33203125" style="76" customWidth="1"/>
    <col min="7175" max="7175" width="0.88671875" style="76" customWidth="1"/>
    <col min="7176" max="7176" width="15.44140625" style="76" customWidth="1"/>
    <col min="7177" max="7177" width="0.88671875" style="76" customWidth="1"/>
    <col min="7178" max="7178" width="12.5546875" style="76" customWidth="1"/>
    <col min="7179" max="7179" width="4.44140625" style="76" customWidth="1"/>
    <col min="7180" max="7180" width="12.44140625" style="76" bestFit="1" customWidth="1"/>
    <col min="7181" max="7182" width="11.109375" style="76" bestFit="1" customWidth="1"/>
    <col min="7183" max="7183" width="11.6640625" style="76" bestFit="1" customWidth="1"/>
    <col min="7184" max="7184" width="10.88671875" style="76" bestFit="1" customWidth="1"/>
    <col min="7185" max="7424" width="9.109375" style="76"/>
    <col min="7425" max="7425" width="11.6640625" style="76" bestFit="1" customWidth="1"/>
    <col min="7426" max="7426" width="2.33203125" style="76" customWidth="1"/>
    <col min="7427" max="7430" width="1.33203125" style="76" customWidth="1"/>
    <col min="7431" max="7431" width="0.88671875" style="76" customWidth="1"/>
    <col min="7432" max="7432" width="15.44140625" style="76" customWidth="1"/>
    <col min="7433" max="7433" width="0.88671875" style="76" customWidth="1"/>
    <col min="7434" max="7434" width="12.5546875" style="76" customWidth="1"/>
    <col min="7435" max="7435" width="4.44140625" style="76" customWidth="1"/>
    <col min="7436" max="7436" width="12.44140625" style="76" bestFit="1" customWidth="1"/>
    <col min="7437" max="7438" width="11.109375" style="76" bestFit="1" customWidth="1"/>
    <col min="7439" max="7439" width="11.6640625" style="76" bestFit="1" customWidth="1"/>
    <col min="7440" max="7440" width="10.88671875" style="76" bestFit="1" customWidth="1"/>
    <col min="7441" max="7680" width="9.109375" style="76"/>
    <col min="7681" max="7681" width="11.6640625" style="76" bestFit="1" customWidth="1"/>
    <col min="7682" max="7682" width="2.33203125" style="76" customWidth="1"/>
    <col min="7683" max="7686" width="1.33203125" style="76" customWidth="1"/>
    <col min="7687" max="7687" width="0.88671875" style="76" customWidth="1"/>
    <col min="7688" max="7688" width="15.44140625" style="76" customWidth="1"/>
    <col min="7689" max="7689" width="0.88671875" style="76" customWidth="1"/>
    <col min="7690" max="7690" width="12.5546875" style="76" customWidth="1"/>
    <col min="7691" max="7691" width="4.44140625" style="76" customWidth="1"/>
    <col min="7692" max="7692" width="12.44140625" style="76" bestFit="1" customWidth="1"/>
    <col min="7693" max="7694" width="11.109375" style="76" bestFit="1" customWidth="1"/>
    <col min="7695" max="7695" width="11.6640625" style="76" bestFit="1" customWidth="1"/>
    <col min="7696" max="7696" width="10.88671875" style="76" bestFit="1" customWidth="1"/>
    <col min="7697" max="7936" width="9.109375" style="76"/>
    <col min="7937" max="7937" width="11.6640625" style="76" bestFit="1" customWidth="1"/>
    <col min="7938" max="7938" width="2.33203125" style="76" customWidth="1"/>
    <col min="7939" max="7942" width="1.33203125" style="76" customWidth="1"/>
    <col min="7943" max="7943" width="0.88671875" style="76" customWidth="1"/>
    <col min="7944" max="7944" width="15.44140625" style="76" customWidth="1"/>
    <col min="7945" max="7945" width="0.88671875" style="76" customWidth="1"/>
    <col min="7946" max="7946" width="12.5546875" style="76" customWidth="1"/>
    <col min="7947" max="7947" width="4.44140625" style="76" customWidth="1"/>
    <col min="7948" max="7948" width="12.44140625" style="76" bestFit="1" customWidth="1"/>
    <col min="7949" max="7950" width="11.109375" style="76" bestFit="1" customWidth="1"/>
    <col min="7951" max="7951" width="11.6640625" style="76" bestFit="1" customWidth="1"/>
    <col min="7952" max="7952" width="10.88671875" style="76" bestFit="1" customWidth="1"/>
    <col min="7953" max="8192" width="9.109375" style="76"/>
    <col min="8193" max="8193" width="11.6640625" style="76" bestFit="1" customWidth="1"/>
    <col min="8194" max="8194" width="2.33203125" style="76" customWidth="1"/>
    <col min="8195" max="8198" width="1.33203125" style="76" customWidth="1"/>
    <col min="8199" max="8199" width="0.88671875" style="76" customWidth="1"/>
    <col min="8200" max="8200" width="15.44140625" style="76" customWidth="1"/>
    <col min="8201" max="8201" width="0.88671875" style="76" customWidth="1"/>
    <col min="8202" max="8202" width="12.5546875" style="76" customWidth="1"/>
    <col min="8203" max="8203" width="4.44140625" style="76" customWidth="1"/>
    <col min="8204" max="8204" width="12.44140625" style="76" bestFit="1" customWidth="1"/>
    <col min="8205" max="8206" width="11.109375" style="76" bestFit="1" customWidth="1"/>
    <col min="8207" max="8207" width="11.6640625" style="76" bestFit="1" customWidth="1"/>
    <col min="8208" max="8208" width="10.88671875" style="76" bestFit="1" customWidth="1"/>
    <col min="8209" max="8448" width="9.109375" style="76"/>
    <col min="8449" max="8449" width="11.6640625" style="76" bestFit="1" customWidth="1"/>
    <col min="8450" max="8450" width="2.33203125" style="76" customWidth="1"/>
    <col min="8451" max="8454" width="1.33203125" style="76" customWidth="1"/>
    <col min="8455" max="8455" width="0.88671875" style="76" customWidth="1"/>
    <col min="8456" max="8456" width="15.44140625" style="76" customWidth="1"/>
    <col min="8457" max="8457" width="0.88671875" style="76" customWidth="1"/>
    <col min="8458" max="8458" width="12.5546875" style="76" customWidth="1"/>
    <col min="8459" max="8459" width="4.44140625" style="76" customWidth="1"/>
    <col min="8460" max="8460" width="12.44140625" style="76" bestFit="1" customWidth="1"/>
    <col min="8461" max="8462" width="11.109375" style="76" bestFit="1" customWidth="1"/>
    <col min="8463" max="8463" width="11.6640625" style="76" bestFit="1" customWidth="1"/>
    <col min="8464" max="8464" width="10.88671875" style="76" bestFit="1" customWidth="1"/>
    <col min="8465" max="8704" width="9.109375" style="76"/>
    <col min="8705" max="8705" width="11.6640625" style="76" bestFit="1" customWidth="1"/>
    <col min="8706" max="8706" width="2.33203125" style="76" customWidth="1"/>
    <col min="8707" max="8710" width="1.33203125" style="76" customWidth="1"/>
    <col min="8711" max="8711" width="0.88671875" style="76" customWidth="1"/>
    <col min="8712" max="8712" width="15.44140625" style="76" customWidth="1"/>
    <col min="8713" max="8713" width="0.88671875" style="76" customWidth="1"/>
    <col min="8714" max="8714" width="12.5546875" style="76" customWidth="1"/>
    <col min="8715" max="8715" width="4.44140625" style="76" customWidth="1"/>
    <col min="8716" max="8716" width="12.44140625" style="76" bestFit="1" customWidth="1"/>
    <col min="8717" max="8718" width="11.109375" style="76" bestFit="1" customWidth="1"/>
    <col min="8719" max="8719" width="11.6640625" style="76" bestFit="1" customWidth="1"/>
    <col min="8720" max="8720" width="10.88671875" style="76" bestFit="1" customWidth="1"/>
    <col min="8721" max="8960" width="9.109375" style="76"/>
    <col min="8961" max="8961" width="11.6640625" style="76" bestFit="1" customWidth="1"/>
    <col min="8962" max="8962" width="2.33203125" style="76" customWidth="1"/>
    <col min="8963" max="8966" width="1.33203125" style="76" customWidth="1"/>
    <col min="8967" max="8967" width="0.88671875" style="76" customWidth="1"/>
    <col min="8968" max="8968" width="15.44140625" style="76" customWidth="1"/>
    <col min="8969" max="8969" width="0.88671875" style="76" customWidth="1"/>
    <col min="8970" max="8970" width="12.5546875" style="76" customWidth="1"/>
    <col min="8971" max="8971" width="4.44140625" style="76" customWidth="1"/>
    <col min="8972" max="8972" width="12.44140625" style="76" bestFit="1" customWidth="1"/>
    <col min="8973" max="8974" width="11.109375" style="76" bestFit="1" customWidth="1"/>
    <col min="8975" max="8975" width="11.6640625" style="76" bestFit="1" customWidth="1"/>
    <col min="8976" max="8976" width="10.88671875" style="76" bestFit="1" customWidth="1"/>
    <col min="8977" max="9216" width="9.109375" style="76"/>
    <col min="9217" max="9217" width="11.6640625" style="76" bestFit="1" customWidth="1"/>
    <col min="9218" max="9218" width="2.33203125" style="76" customWidth="1"/>
    <col min="9219" max="9222" width="1.33203125" style="76" customWidth="1"/>
    <col min="9223" max="9223" width="0.88671875" style="76" customWidth="1"/>
    <col min="9224" max="9224" width="15.44140625" style="76" customWidth="1"/>
    <col min="9225" max="9225" width="0.88671875" style="76" customWidth="1"/>
    <col min="9226" max="9226" width="12.5546875" style="76" customWidth="1"/>
    <col min="9227" max="9227" width="4.44140625" style="76" customWidth="1"/>
    <col min="9228" max="9228" width="12.44140625" style="76" bestFit="1" customWidth="1"/>
    <col min="9229" max="9230" width="11.109375" style="76" bestFit="1" customWidth="1"/>
    <col min="9231" max="9231" width="11.6640625" style="76" bestFit="1" customWidth="1"/>
    <col min="9232" max="9232" width="10.88671875" style="76" bestFit="1" customWidth="1"/>
    <col min="9233" max="9472" width="9.109375" style="76"/>
    <col min="9473" max="9473" width="11.6640625" style="76" bestFit="1" customWidth="1"/>
    <col min="9474" max="9474" width="2.33203125" style="76" customWidth="1"/>
    <col min="9475" max="9478" width="1.33203125" style="76" customWidth="1"/>
    <col min="9479" max="9479" width="0.88671875" style="76" customWidth="1"/>
    <col min="9480" max="9480" width="15.44140625" style="76" customWidth="1"/>
    <col min="9481" max="9481" width="0.88671875" style="76" customWidth="1"/>
    <col min="9482" max="9482" width="12.5546875" style="76" customWidth="1"/>
    <col min="9483" max="9483" width="4.44140625" style="76" customWidth="1"/>
    <col min="9484" max="9484" width="12.44140625" style="76" bestFit="1" customWidth="1"/>
    <col min="9485" max="9486" width="11.109375" style="76" bestFit="1" customWidth="1"/>
    <col min="9487" max="9487" width="11.6640625" style="76" bestFit="1" customWidth="1"/>
    <col min="9488" max="9488" width="10.88671875" style="76" bestFit="1" customWidth="1"/>
    <col min="9489" max="9728" width="9.109375" style="76"/>
    <col min="9729" max="9729" width="11.6640625" style="76" bestFit="1" customWidth="1"/>
    <col min="9730" max="9730" width="2.33203125" style="76" customWidth="1"/>
    <col min="9731" max="9734" width="1.33203125" style="76" customWidth="1"/>
    <col min="9735" max="9735" width="0.88671875" style="76" customWidth="1"/>
    <col min="9736" max="9736" width="15.44140625" style="76" customWidth="1"/>
    <col min="9737" max="9737" width="0.88671875" style="76" customWidth="1"/>
    <col min="9738" max="9738" width="12.5546875" style="76" customWidth="1"/>
    <col min="9739" max="9739" width="4.44140625" style="76" customWidth="1"/>
    <col min="9740" max="9740" width="12.44140625" style="76" bestFit="1" customWidth="1"/>
    <col min="9741" max="9742" width="11.109375" style="76" bestFit="1" customWidth="1"/>
    <col min="9743" max="9743" width="11.6640625" style="76" bestFit="1" customWidth="1"/>
    <col min="9744" max="9744" width="10.88671875" style="76" bestFit="1" customWidth="1"/>
    <col min="9745" max="9984" width="9.109375" style="76"/>
    <col min="9985" max="9985" width="11.6640625" style="76" bestFit="1" customWidth="1"/>
    <col min="9986" max="9986" width="2.33203125" style="76" customWidth="1"/>
    <col min="9987" max="9990" width="1.33203125" style="76" customWidth="1"/>
    <col min="9991" max="9991" width="0.88671875" style="76" customWidth="1"/>
    <col min="9992" max="9992" width="15.44140625" style="76" customWidth="1"/>
    <col min="9993" max="9993" width="0.88671875" style="76" customWidth="1"/>
    <col min="9994" max="9994" width="12.5546875" style="76" customWidth="1"/>
    <col min="9995" max="9995" width="4.44140625" style="76" customWidth="1"/>
    <col min="9996" max="9996" width="12.44140625" style="76" bestFit="1" customWidth="1"/>
    <col min="9997" max="9998" width="11.109375" style="76" bestFit="1" customWidth="1"/>
    <col min="9999" max="9999" width="11.6640625" style="76" bestFit="1" customWidth="1"/>
    <col min="10000" max="10000" width="10.88671875" style="76" bestFit="1" customWidth="1"/>
    <col min="10001" max="10240" width="9.109375" style="76"/>
    <col min="10241" max="10241" width="11.6640625" style="76" bestFit="1" customWidth="1"/>
    <col min="10242" max="10242" width="2.33203125" style="76" customWidth="1"/>
    <col min="10243" max="10246" width="1.33203125" style="76" customWidth="1"/>
    <col min="10247" max="10247" width="0.88671875" style="76" customWidth="1"/>
    <col min="10248" max="10248" width="15.44140625" style="76" customWidth="1"/>
    <col min="10249" max="10249" width="0.88671875" style="76" customWidth="1"/>
    <col min="10250" max="10250" width="12.5546875" style="76" customWidth="1"/>
    <col min="10251" max="10251" width="4.44140625" style="76" customWidth="1"/>
    <col min="10252" max="10252" width="12.44140625" style="76" bestFit="1" customWidth="1"/>
    <col min="10253" max="10254" width="11.109375" style="76" bestFit="1" customWidth="1"/>
    <col min="10255" max="10255" width="11.6640625" style="76" bestFit="1" customWidth="1"/>
    <col min="10256" max="10256" width="10.88671875" style="76" bestFit="1" customWidth="1"/>
    <col min="10257" max="10496" width="9.109375" style="76"/>
    <col min="10497" max="10497" width="11.6640625" style="76" bestFit="1" customWidth="1"/>
    <col min="10498" max="10498" width="2.33203125" style="76" customWidth="1"/>
    <col min="10499" max="10502" width="1.33203125" style="76" customWidth="1"/>
    <col min="10503" max="10503" width="0.88671875" style="76" customWidth="1"/>
    <col min="10504" max="10504" width="15.44140625" style="76" customWidth="1"/>
    <col min="10505" max="10505" width="0.88671875" style="76" customWidth="1"/>
    <col min="10506" max="10506" width="12.5546875" style="76" customWidth="1"/>
    <col min="10507" max="10507" width="4.44140625" style="76" customWidth="1"/>
    <col min="10508" max="10508" width="12.44140625" style="76" bestFit="1" customWidth="1"/>
    <col min="10509" max="10510" width="11.109375" style="76" bestFit="1" customWidth="1"/>
    <col min="10511" max="10511" width="11.6640625" style="76" bestFit="1" customWidth="1"/>
    <col min="10512" max="10512" width="10.88671875" style="76" bestFit="1" customWidth="1"/>
    <col min="10513" max="10752" width="9.109375" style="76"/>
    <col min="10753" max="10753" width="11.6640625" style="76" bestFit="1" customWidth="1"/>
    <col min="10754" max="10754" width="2.33203125" style="76" customWidth="1"/>
    <col min="10755" max="10758" width="1.33203125" style="76" customWidth="1"/>
    <col min="10759" max="10759" width="0.88671875" style="76" customWidth="1"/>
    <col min="10760" max="10760" width="15.44140625" style="76" customWidth="1"/>
    <col min="10761" max="10761" width="0.88671875" style="76" customWidth="1"/>
    <col min="10762" max="10762" width="12.5546875" style="76" customWidth="1"/>
    <col min="10763" max="10763" width="4.44140625" style="76" customWidth="1"/>
    <col min="10764" max="10764" width="12.44140625" style="76" bestFit="1" customWidth="1"/>
    <col min="10765" max="10766" width="11.109375" style="76" bestFit="1" customWidth="1"/>
    <col min="10767" max="10767" width="11.6640625" style="76" bestFit="1" customWidth="1"/>
    <col min="10768" max="10768" width="10.88671875" style="76" bestFit="1" customWidth="1"/>
    <col min="10769" max="11008" width="9.109375" style="76"/>
    <col min="11009" max="11009" width="11.6640625" style="76" bestFit="1" customWidth="1"/>
    <col min="11010" max="11010" width="2.33203125" style="76" customWidth="1"/>
    <col min="11011" max="11014" width="1.33203125" style="76" customWidth="1"/>
    <col min="11015" max="11015" width="0.88671875" style="76" customWidth="1"/>
    <col min="11016" max="11016" width="15.44140625" style="76" customWidth="1"/>
    <col min="11017" max="11017" width="0.88671875" style="76" customWidth="1"/>
    <col min="11018" max="11018" width="12.5546875" style="76" customWidth="1"/>
    <col min="11019" max="11019" width="4.44140625" style="76" customWidth="1"/>
    <col min="11020" max="11020" width="12.44140625" style="76" bestFit="1" customWidth="1"/>
    <col min="11021" max="11022" width="11.109375" style="76" bestFit="1" customWidth="1"/>
    <col min="11023" max="11023" width="11.6640625" style="76" bestFit="1" customWidth="1"/>
    <col min="11024" max="11024" width="10.88671875" style="76" bestFit="1" customWidth="1"/>
    <col min="11025" max="11264" width="9.109375" style="76"/>
    <col min="11265" max="11265" width="11.6640625" style="76" bestFit="1" customWidth="1"/>
    <col min="11266" max="11266" width="2.33203125" style="76" customWidth="1"/>
    <col min="11267" max="11270" width="1.33203125" style="76" customWidth="1"/>
    <col min="11271" max="11271" width="0.88671875" style="76" customWidth="1"/>
    <col min="11272" max="11272" width="15.44140625" style="76" customWidth="1"/>
    <col min="11273" max="11273" width="0.88671875" style="76" customWidth="1"/>
    <col min="11274" max="11274" width="12.5546875" style="76" customWidth="1"/>
    <col min="11275" max="11275" width="4.44140625" style="76" customWidth="1"/>
    <col min="11276" max="11276" width="12.44140625" style="76" bestFit="1" customWidth="1"/>
    <col min="11277" max="11278" width="11.109375" style="76" bestFit="1" customWidth="1"/>
    <col min="11279" max="11279" width="11.6640625" style="76" bestFit="1" customWidth="1"/>
    <col min="11280" max="11280" width="10.88671875" style="76" bestFit="1" customWidth="1"/>
    <col min="11281" max="11520" width="9.109375" style="76"/>
    <col min="11521" max="11521" width="11.6640625" style="76" bestFit="1" customWidth="1"/>
    <col min="11522" max="11522" width="2.33203125" style="76" customWidth="1"/>
    <col min="11523" max="11526" width="1.33203125" style="76" customWidth="1"/>
    <col min="11527" max="11527" width="0.88671875" style="76" customWidth="1"/>
    <col min="11528" max="11528" width="15.44140625" style="76" customWidth="1"/>
    <col min="11529" max="11529" width="0.88671875" style="76" customWidth="1"/>
    <col min="11530" max="11530" width="12.5546875" style="76" customWidth="1"/>
    <col min="11531" max="11531" width="4.44140625" style="76" customWidth="1"/>
    <col min="11532" max="11532" width="12.44140625" style="76" bestFit="1" customWidth="1"/>
    <col min="11533" max="11534" width="11.109375" style="76" bestFit="1" customWidth="1"/>
    <col min="11535" max="11535" width="11.6640625" style="76" bestFit="1" customWidth="1"/>
    <col min="11536" max="11536" width="10.88671875" style="76" bestFit="1" customWidth="1"/>
    <col min="11537" max="11776" width="9.109375" style="76"/>
    <col min="11777" max="11777" width="11.6640625" style="76" bestFit="1" customWidth="1"/>
    <col min="11778" max="11778" width="2.33203125" style="76" customWidth="1"/>
    <col min="11779" max="11782" width="1.33203125" style="76" customWidth="1"/>
    <col min="11783" max="11783" width="0.88671875" style="76" customWidth="1"/>
    <col min="11784" max="11784" width="15.44140625" style="76" customWidth="1"/>
    <col min="11785" max="11785" width="0.88671875" style="76" customWidth="1"/>
    <col min="11786" max="11786" width="12.5546875" style="76" customWidth="1"/>
    <col min="11787" max="11787" width="4.44140625" style="76" customWidth="1"/>
    <col min="11788" max="11788" width="12.44140625" style="76" bestFit="1" customWidth="1"/>
    <col min="11789" max="11790" width="11.109375" style="76" bestFit="1" customWidth="1"/>
    <col min="11791" max="11791" width="11.6640625" style="76" bestFit="1" customWidth="1"/>
    <col min="11792" max="11792" width="10.88671875" style="76" bestFit="1" customWidth="1"/>
    <col min="11793" max="12032" width="9.109375" style="76"/>
    <col min="12033" max="12033" width="11.6640625" style="76" bestFit="1" customWidth="1"/>
    <col min="12034" max="12034" width="2.33203125" style="76" customWidth="1"/>
    <col min="12035" max="12038" width="1.33203125" style="76" customWidth="1"/>
    <col min="12039" max="12039" width="0.88671875" style="76" customWidth="1"/>
    <col min="12040" max="12040" width="15.44140625" style="76" customWidth="1"/>
    <col min="12041" max="12041" width="0.88671875" style="76" customWidth="1"/>
    <col min="12042" max="12042" width="12.5546875" style="76" customWidth="1"/>
    <col min="12043" max="12043" width="4.44140625" style="76" customWidth="1"/>
    <col min="12044" max="12044" width="12.44140625" style="76" bestFit="1" customWidth="1"/>
    <col min="12045" max="12046" width="11.109375" style="76" bestFit="1" customWidth="1"/>
    <col min="12047" max="12047" width="11.6640625" style="76" bestFit="1" customWidth="1"/>
    <col min="12048" max="12048" width="10.88671875" style="76" bestFit="1" customWidth="1"/>
    <col min="12049" max="12288" width="9.109375" style="76"/>
    <col min="12289" max="12289" width="11.6640625" style="76" bestFit="1" customWidth="1"/>
    <col min="12290" max="12290" width="2.33203125" style="76" customWidth="1"/>
    <col min="12291" max="12294" width="1.33203125" style="76" customWidth="1"/>
    <col min="12295" max="12295" width="0.88671875" style="76" customWidth="1"/>
    <col min="12296" max="12296" width="15.44140625" style="76" customWidth="1"/>
    <col min="12297" max="12297" width="0.88671875" style="76" customWidth="1"/>
    <col min="12298" max="12298" width="12.5546875" style="76" customWidth="1"/>
    <col min="12299" max="12299" width="4.44140625" style="76" customWidth="1"/>
    <col min="12300" max="12300" width="12.44140625" style="76" bestFit="1" customWidth="1"/>
    <col min="12301" max="12302" width="11.109375" style="76" bestFit="1" customWidth="1"/>
    <col min="12303" max="12303" width="11.6640625" style="76" bestFit="1" customWidth="1"/>
    <col min="12304" max="12304" width="10.88671875" style="76" bestFit="1" customWidth="1"/>
    <col min="12305" max="12544" width="9.109375" style="76"/>
    <col min="12545" max="12545" width="11.6640625" style="76" bestFit="1" customWidth="1"/>
    <col min="12546" max="12546" width="2.33203125" style="76" customWidth="1"/>
    <col min="12547" max="12550" width="1.33203125" style="76" customWidth="1"/>
    <col min="12551" max="12551" width="0.88671875" style="76" customWidth="1"/>
    <col min="12552" max="12552" width="15.44140625" style="76" customWidth="1"/>
    <col min="12553" max="12553" width="0.88671875" style="76" customWidth="1"/>
    <col min="12554" max="12554" width="12.5546875" style="76" customWidth="1"/>
    <col min="12555" max="12555" width="4.44140625" style="76" customWidth="1"/>
    <col min="12556" max="12556" width="12.44140625" style="76" bestFit="1" customWidth="1"/>
    <col min="12557" max="12558" width="11.109375" style="76" bestFit="1" customWidth="1"/>
    <col min="12559" max="12559" width="11.6640625" style="76" bestFit="1" customWidth="1"/>
    <col min="12560" max="12560" width="10.88671875" style="76" bestFit="1" customWidth="1"/>
    <col min="12561" max="12800" width="9.109375" style="76"/>
    <col min="12801" max="12801" width="11.6640625" style="76" bestFit="1" customWidth="1"/>
    <col min="12802" max="12802" width="2.33203125" style="76" customWidth="1"/>
    <col min="12803" max="12806" width="1.33203125" style="76" customWidth="1"/>
    <col min="12807" max="12807" width="0.88671875" style="76" customWidth="1"/>
    <col min="12808" max="12808" width="15.44140625" style="76" customWidth="1"/>
    <col min="12809" max="12809" width="0.88671875" style="76" customWidth="1"/>
    <col min="12810" max="12810" width="12.5546875" style="76" customWidth="1"/>
    <col min="12811" max="12811" width="4.44140625" style="76" customWidth="1"/>
    <col min="12812" max="12812" width="12.44140625" style="76" bestFit="1" customWidth="1"/>
    <col min="12813" max="12814" width="11.109375" style="76" bestFit="1" customWidth="1"/>
    <col min="12815" max="12815" width="11.6640625" style="76" bestFit="1" customWidth="1"/>
    <col min="12816" max="12816" width="10.88671875" style="76" bestFit="1" customWidth="1"/>
    <col min="12817" max="13056" width="9.109375" style="76"/>
    <col min="13057" max="13057" width="11.6640625" style="76" bestFit="1" customWidth="1"/>
    <col min="13058" max="13058" width="2.33203125" style="76" customWidth="1"/>
    <col min="13059" max="13062" width="1.33203125" style="76" customWidth="1"/>
    <col min="13063" max="13063" width="0.88671875" style="76" customWidth="1"/>
    <col min="13064" max="13064" width="15.44140625" style="76" customWidth="1"/>
    <col min="13065" max="13065" width="0.88671875" style="76" customWidth="1"/>
    <col min="13066" max="13066" width="12.5546875" style="76" customWidth="1"/>
    <col min="13067" max="13067" width="4.44140625" style="76" customWidth="1"/>
    <col min="13068" max="13068" width="12.44140625" style="76" bestFit="1" customWidth="1"/>
    <col min="13069" max="13070" width="11.109375" style="76" bestFit="1" customWidth="1"/>
    <col min="13071" max="13071" width="11.6640625" style="76" bestFit="1" customWidth="1"/>
    <col min="13072" max="13072" width="10.88671875" style="76" bestFit="1" customWidth="1"/>
    <col min="13073" max="13312" width="9.109375" style="76"/>
    <col min="13313" max="13313" width="11.6640625" style="76" bestFit="1" customWidth="1"/>
    <col min="13314" max="13314" width="2.33203125" style="76" customWidth="1"/>
    <col min="13315" max="13318" width="1.33203125" style="76" customWidth="1"/>
    <col min="13319" max="13319" width="0.88671875" style="76" customWidth="1"/>
    <col min="13320" max="13320" width="15.44140625" style="76" customWidth="1"/>
    <col min="13321" max="13321" width="0.88671875" style="76" customWidth="1"/>
    <col min="13322" max="13322" width="12.5546875" style="76" customWidth="1"/>
    <col min="13323" max="13323" width="4.44140625" style="76" customWidth="1"/>
    <col min="13324" max="13324" width="12.44140625" style="76" bestFit="1" customWidth="1"/>
    <col min="13325" max="13326" width="11.109375" style="76" bestFit="1" customWidth="1"/>
    <col min="13327" max="13327" width="11.6640625" style="76" bestFit="1" customWidth="1"/>
    <col min="13328" max="13328" width="10.88671875" style="76" bestFit="1" customWidth="1"/>
    <col min="13329" max="13568" width="9.109375" style="76"/>
    <col min="13569" max="13569" width="11.6640625" style="76" bestFit="1" customWidth="1"/>
    <col min="13570" max="13570" width="2.33203125" style="76" customWidth="1"/>
    <col min="13571" max="13574" width="1.33203125" style="76" customWidth="1"/>
    <col min="13575" max="13575" width="0.88671875" style="76" customWidth="1"/>
    <col min="13576" max="13576" width="15.44140625" style="76" customWidth="1"/>
    <col min="13577" max="13577" width="0.88671875" style="76" customWidth="1"/>
    <col min="13578" max="13578" width="12.5546875" style="76" customWidth="1"/>
    <col min="13579" max="13579" width="4.44140625" style="76" customWidth="1"/>
    <col min="13580" max="13580" width="12.44140625" style="76" bestFit="1" customWidth="1"/>
    <col min="13581" max="13582" width="11.109375" style="76" bestFit="1" customWidth="1"/>
    <col min="13583" max="13583" width="11.6640625" style="76" bestFit="1" customWidth="1"/>
    <col min="13584" max="13584" width="10.88671875" style="76" bestFit="1" customWidth="1"/>
    <col min="13585" max="13824" width="9.109375" style="76"/>
    <col min="13825" max="13825" width="11.6640625" style="76" bestFit="1" customWidth="1"/>
    <col min="13826" max="13826" width="2.33203125" style="76" customWidth="1"/>
    <col min="13827" max="13830" width="1.33203125" style="76" customWidth="1"/>
    <col min="13831" max="13831" width="0.88671875" style="76" customWidth="1"/>
    <col min="13832" max="13832" width="15.44140625" style="76" customWidth="1"/>
    <col min="13833" max="13833" width="0.88671875" style="76" customWidth="1"/>
    <col min="13834" max="13834" width="12.5546875" style="76" customWidth="1"/>
    <col min="13835" max="13835" width="4.44140625" style="76" customWidth="1"/>
    <col min="13836" max="13836" width="12.44140625" style="76" bestFit="1" customWidth="1"/>
    <col min="13837" max="13838" width="11.109375" style="76" bestFit="1" customWidth="1"/>
    <col min="13839" max="13839" width="11.6640625" style="76" bestFit="1" customWidth="1"/>
    <col min="13840" max="13840" width="10.88671875" style="76" bestFit="1" customWidth="1"/>
    <col min="13841" max="14080" width="9.109375" style="76"/>
    <col min="14081" max="14081" width="11.6640625" style="76" bestFit="1" customWidth="1"/>
    <col min="14082" max="14082" width="2.33203125" style="76" customWidth="1"/>
    <col min="14083" max="14086" width="1.33203125" style="76" customWidth="1"/>
    <col min="14087" max="14087" width="0.88671875" style="76" customWidth="1"/>
    <col min="14088" max="14088" width="15.44140625" style="76" customWidth="1"/>
    <col min="14089" max="14089" width="0.88671875" style="76" customWidth="1"/>
    <col min="14090" max="14090" width="12.5546875" style="76" customWidth="1"/>
    <col min="14091" max="14091" width="4.44140625" style="76" customWidth="1"/>
    <col min="14092" max="14092" width="12.44140625" style="76" bestFit="1" customWidth="1"/>
    <col min="14093" max="14094" width="11.109375" style="76" bestFit="1" customWidth="1"/>
    <col min="14095" max="14095" width="11.6640625" style="76" bestFit="1" customWidth="1"/>
    <col min="14096" max="14096" width="10.88671875" style="76" bestFit="1" customWidth="1"/>
    <col min="14097" max="14336" width="9.109375" style="76"/>
    <col min="14337" max="14337" width="11.6640625" style="76" bestFit="1" customWidth="1"/>
    <col min="14338" max="14338" width="2.33203125" style="76" customWidth="1"/>
    <col min="14339" max="14342" width="1.33203125" style="76" customWidth="1"/>
    <col min="14343" max="14343" width="0.88671875" style="76" customWidth="1"/>
    <col min="14344" max="14344" width="15.44140625" style="76" customWidth="1"/>
    <col min="14345" max="14345" width="0.88671875" style="76" customWidth="1"/>
    <col min="14346" max="14346" width="12.5546875" style="76" customWidth="1"/>
    <col min="14347" max="14347" width="4.44140625" style="76" customWidth="1"/>
    <col min="14348" max="14348" width="12.44140625" style="76" bestFit="1" customWidth="1"/>
    <col min="14349" max="14350" width="11.109375" style="76" bestFit="1" customWidth="1"/>
    <col min="14351" max="14351" width="11.6640625" style="76" bestFit="1" customWidth="1"/>
    <col min="14352" max="14352" width="10.88671875" style="76" bestFit="1" customWidth="1"/>
    <col min="14353" max="14592" width="9.109375" style="76"/>
    <col min="14593" max="14593" width="11.6640625" style="76" bestFit="1" customWidth="1"/>
    <col min="14594" max="14594" width="2.33203125" style="76" customWidth="1"/>
    <col min="14595" max="14598" width="1.33203125" style="76" customWidth="1"/>
    <col min="14599" max="14599" width="0.88671875" style="76" customWidth="1"/>
    <col min="14600" max="14600" width="15.44140625" style="76" customWidth="1"/>
    <col min="14601" max="14601" width="0.88671875" style="76" customWidth="1"/>
    <col min="14602" max="14602" width="12.5546875" style="76" customWidth="1"/>
    <col min="14603" max="14603" width="4.44140625" style="76" customWidth="1"/>
    <col min="14604" max="14604" width="12.44140625" style="76" bestFit="1" customWidth="1"/>
    <col min="14605" max="14606" width="11.109375" style="76" bestFit="1" customWidth="1"/>
    <col min="14607" max="14607" width="11.6640625" style="76" bestFit="1" customWidth="1"/>
    <col min="14608" max="14608" width="10.88671875" style="76" bestFit="1" customWidth="1"/>
    <col min="14609" max="14848" width="9.109375" style="76"/>
    <col min="14849" max="14849" width="11.6640625" style="76" bestFit="1" customWidth="1"/>
    <col min="14850" max="14850" width="2.33203125" style="76" customWidth="1"/>
    <col min="14851" max="14854" width="1.33203125" style="76" customWidth="1"/>
    <col min="14855" max="14855" width="0.88671875" style="76" customWidth="1"/>
    <col min="14856" max="14856" width="15.44140625" style="76" customWidth="1"/>
    <col min="14857" max="14857" width="0.88671875" style="76" customWidth="1"/>
    <col min="14858" max="14858" width="12.5546875" style="76" customWidth="1"/>
    <col min="14859" max="14859" width="4.44140625" style="76" customWidth="1"/>
    <col min="14860" max="14860" width="12.44140625" style="76" bestFit="1" customWidth="1"/>
    <col min="14861" max="14862" width="11.109375" style="76" bestFit="1" customWidth="1"/>
    <col min="14863" max="14863" width="11.6640625" style="76" bestFit="1" customWidth="1"/>
    <col min="14864" max="14864" width="10.88671875" style="76" bestFit="1" customWidth="1"/>
    <col min="14865" max="15104" width="9.109375" style="76"/>
    <col min="15105" max="15105" width="11.6640625" style="76" bestFit="1" customWidth="1"/>
    <col min="15106" max="15106" width="2.33203125" style="76" customWidth="1"/>
    <col min="15107" max="15110" width="1.33203125" style="76" customWidth="1"/>
    <col min="15111" max="15111" width="0.88671875" style="76" customWidth="1"/>
    <col min="15112" max="15112" width="15.44140625" style="76" customWidth="1"/>
    <col min="15113" max="15113" width="0.88671875" style="76" customWidth="1"/>
    <col min="15114" max="15114" width="12.5546875" style="76" customWidth="1"/>
    <col min="15115" max="15115" width="4.44140625" style="76" customWidth="1"/>
    <col min="15116" max="15116" width="12.44140625" style="76" bestFit="1" customWidth="1"/>
    <col min="15117" max="15118" width="11.109375" style="76" bestFit="1" customWidth="1"/>
    <col min="15119" max="15119" width="11.6640625" style="76" bestFit="1" customWidth="1"/>
    <col min="15120" max="15120" width="10.88671875" style="76" bestFit="1" customWidth="1"/>
    <col min="15121" max="15360" width="9.109375" style="76"/>
    <col min="15361" max="15361" width="11.6640625" style="76" bestFit="1" customWidth="1"/>
    <col min="15362" max="15362" width="2.33203125" style="76" customWidth="1"/>
    <col min="15363" max="15366" width="1.33203125" style="76" customWidth="1"/>
    <col min="15367" max="15367" width="0.88671875" style="76" customWidth="1"/>
    <col min="15368" max="15368" width="15.44140625" style="76" customWidth="1"/>
    <col min="15369" max="15369" width="0.88671875" style="76" customWidth="1"/>
    <col min="15370" max="15370" width="12.5546875" style="76" customWidth="1"/>
    <col min="15371" max="15371" width="4.44140625" style="76" customWidth="1"/>
    <col min="15372" max="15372" width="12.44140625" style="76" bestFit="1" customWidth="1"/>
    <col min="15373" max="15374" width="11.109375" style="76" bestFit="1" customWidth="1"/>
    <col min="15375" max="15375" width="11.6640625" style="76" bestFit="1" customWidth="1"/>
    <col min="15376" max="15376" width="10.88671875" style="76" bestFit="1" customWidth="1"/>
    <col min="15377" max="15616" width="9.109375" style="76"/>
    <col min="15617" max="15617" width="11.6640625" style="76" bestFit="1" customWidth="1"/>
    <col min="15618" max="15618" width="2.33203125" style="76" customWidth="1"/>
    <col min="15619" max="15622" width="1.33203125" style="76" customWidth="1"/>
    <col min="15623" max="15623" width="0.88671875" style="76" customWidth="1"/>
    <col min="15624" max="15624" width="15.44140625" style="76" customWidth="1"/>
    <col min="15625" max="15625" width="0.88671875" style="76" customWidth="1"/>
    <col min="15626" max="15626" width="12.5546875" style="76" customWidth="1"/>
    <col min="15627" max="15627" width="4.44140625" style="76" customWidth="1"/>
    <col min="15628" max="15628" width="12.44140625" style="76" bestFit="1" customWidth="1"/>
    <col min="15629" max="15630" width="11.109375" style="76" bestFit="1" customWidth="1"/>
    <col min="15631" max="15631" width="11.6640625" style="76" bestFit="1" customWidth="1"/>
    <col min="15632" max="15632" width="10.88671875" style="76" bestFit="1" customWidth="1"/>
    <col min="15633" max="15872" width="9.109375" style="76"/>
    <col min="15873" max="15873" width="11.6640625" style="76" bestFit="1" customWidth="1"/>
    <col min="15874" max="15874" width="2.33203125" style="76" customWidth="1"/>
    <col min="15875" max="15878" width="1.33203125" style="76" customWidth="1"/>
    <col min="15879" max="15879" width="0.88671875" style="76" customWidth="1"/>
    <col min="15880" max="15880" width="15.44140625" style="76" customWidth="1"/>
    <col min="15881" max="15881" width="0.88671875" style="76" customWidth="1"/>
    <col min="15882" max="15882" width="12.5546875" style="76" customWidth="1"/>
    <col min="15883" max="15883" width="4.44140625" style="76" customWidth="1"/>
    <col min="15884" max="15884" width="12.44140625" style="76" bestFit="1" customWidth="1"/>
    <col min="15885" max="15886" width="11.109375" style="76" bestFit="1" customWidth="1"/>
    <col min="15887" max="15887" width="11.6640625" style="76" bestFit="1" customWidth="1"/>
    <col min="15888" max="15888" width="10.88671875" style="76" bestFit="1" customWidth="1"/>
    <col min="15889" max="16128" width="9.109375" style="76"/>
    <col min="16129" max="16129" width="11.6640625" style="76" bestFit="1" customWidth="1"/>
    <col min="16130" max="16130" width="2.33203125" style="76" customWidth="1"/>
    <col min="16131" max="16134" width="1.33203125" style="76" customWidth="1"/>
    <col min="16135" max="16135" width="0.88671875" style="76" customWidth="1"/>
    <col min="16136" max="16136" width="15.44140625" style="76" customWidth="1"/>
    <col min="16137" max="16137" width="0.88671875" style="76" customWidth="1"/>
    <col min="16138" max="16138" width="12.5546875" style="76" customWidth="1"/>
    <col min="16139" max="16139" width="4.44140625" style="76" customWidth="1"/>
    <col min="16140" max="16140" width="12.44140625" style="76" bestFit="1" customWidth="1"/>
    <col min="16141" max="16142" width="11.109375" style="76" bestFit="1" customWidth="1"/>
    <col min="16143" max="16143" width="11.6640625" style="76" bestFit="1" customWidth="1"/>
    <col min="16144" max="16144" width="10.88671875" style="76" bestFit="1" customWidth="1"/>
    <col min="16145" max="16384" width="9.109375" style="76"/>
  </cols>
  <sheetData>
    <row r="1" spans="1:16" ht="11.4" customHeight="1" x14ac:dyDescent="0.3">
      <c r="A1" s="74" t="s">
        <v>332</v>
      </c>
      <c r="B1" s="142" t="s">
        <v>333</v>
      </c>
      <c r="C1" s="143"/>
      <c r="D1" s="143"/>
      <c r="E1" s="143"/>
      <c r="F1" s="143"/>
      <c r="G1" s="143"/>
      <c r="H1" s="143"/>
      <c r="I1" s="143"/>
      <c r="J1" s="143"/>
      <c r="K1" s="143"/>
      <c r="L1" s="75" t="s">
        <v>334</v>
      </c>
      <c r="M1" s="75" t="s">
        <v>335</v>
      </c>
      <c r="N1" s="75" t="s">
        <v>336</v>
      </c>
      <c r="O1" s="75" t="s">
        <v>337</v>
      </c>
      <c r="P1" s="75"/>
    </row>
    <row r="2" spans="1:16" ht="9.9" customHeight="1" x14ac:dyDescent="0.3">
      <c r="A2" s="77" t="s">
        <v>28</v>
      </c>
      <c r="B2" s="144" t="s">
        <v>339</v>
      </c>
      <c r="C2" s="145"/>
      <c r="D2" s="145"/>
      <c r="E2" s="145"/>
      <c r="F2" s="145"/>
      <c r="G2" s="145"/>
      <c r="H2" s="145"/>
      <c r="I2" s="145"/>
      <c r="J2" s="145"/>
      <c r="K2" s="145"/>
      <c r="L2" s="78">
        <v>15421669.109999999</v>
      </c>
      <c r="M2" s="78">
        <v>2266208.65</v>
      </c>
      <c r="N2" s="78">
        <v>4194203.86</v>
      </c>
      <c r="O2" s="78">
        <v>13493673.9</v>
      </c>
      <c r="P2" s="78"/>
    </row>
    <row r="3" spans="1:16" ht="9.9" customHeight="1" x14ac:dyDescent="0.3">
      <c r="A3" s="77" t="s">
        <v>340</v>
      </c>
      <c r="B3" s="79" t="s">
        <v>341</v>
      </c>
      <c r="C3" s="138" t="s">
        <v>342</v>
      </c>
      <c r="D3" s="139"/>
      <c r="E3" s="139"/>
      <c r="F3" s="139"/>
      <c r="G3" s="139"/>
      <c r="H3" s="139"/>
      <c r="I3" s="139"/>
      <c r="J3" s="139"/>
      <c r="K3" s="139"/>
      <c r="L3" s="80">
        <v>13800883.710000001</v>
      </c>
      <c r="M3" s="80">
        <v>2189332.17</v>
      </c>
      <c r="N3" s="80">
        <v>4136901.15</v>
      </c>
      <c r="O3" s="80">
        <v>11853314.73</v>
      </c>
      <c r="P3" s="80"/>
    </row>
    <row r="4" spans="1:16" ht="9.9" customHeight="1" x14ac:dyDescent="0.3">
      <c r="A4" s="77" t="s">
        <v>343</v>
      </c>
      <c r="B4" s="136" t="s">
        <v>341</v>
      </c>
      <c r="C4" s="137"/>
      <c r="D4" s="138" t="s">
        <v>344</v>
      </c>
      <c r="E4" s="139"/>
      <c r="F4" s="139"/>
      <c r="G4" s="139"/>
      <c r="H4" s="139"/>
      <c r="I4" s="139"/>
      <c r="J4" s="139"/>
      <c r="K4" s="139"/>
      <c r="L4" s="80">
        <v>13746352.35</v>
      </c>
      <c r="M4" s="80">
        <v>2049584.35</v>
      </c>
      <c r="N4" s="80">
        <v>3987397</v>
      </c>
      <c r="O4" s="80">
        <v>11808539.699999999</v>
      </c>
      <c r="P4" s="80"/>
    </row>
    <row r="5" spans="1:16" ht="9.9" customHeight="1" x14ac:dyDescent="0.3">
      <c r="A5" s="77" t="s">
        <v>345</v>
      </c>
      <c r="B5" s="136" t="s">
        <v>341</v>
      </c>
      <c r="C5" s="137"/>
      <c r="D5" s="137"/>
      <c r="E5" s="138" t="s">
        <v>344</v>
      </c>
      <c r="F5" s="139"/>
      <c r="G5" s="139"/>
      <c r="H5" s="139"/>
      <c r="I5" s="139"/>
      <c r="J5" s="139"/>
      <c r="K5" s="139"/>
      <c r="L5" s="80">
        <v>13746352.35</v>
      </c>
      <c r="M5" s="80">
        <v>2049584.35</v>
      </c>
      <c r="N5" s="80">
        <v>3987397</v>
      </c>
      <c r="O5" s="80">
        <v>11808539.699999999</v>
      </c>
      <c r="P5" s="80"/>
    </row>
    <row r="6" spans="1:16" ht="9.9" customHeight="1" x14ac:dyDescent="0.3">
      <c r="A6" s="77" t="s">
        <v>346</v>
      </c>
      <c r="B6" s="136" t="s">
        <v>341</v>
      </c>
      <c r="C6" s="137"/>
      <c r="D6" s="137"/>
      <c r="E6" s="137"/>
      <c r="F6" s="138" t="s">
        <v>347</v>
      </c>
      <c r="G6" s="139"/>
      <c r="H6" s="139"/>
      <c r="I6" s="139"/>
      <c r="J6" s="139"/>
      <c r="K6" s="139"/>
      <c r="L6" s="80">
        <v>3000</v>
      </c>
      <c r="M6" s="80">
        <v>1000</v>
      </c>
      <c r="N6" s="80">
        <v>1248.92</v>
      </c>
      <c r="O6" s="80">
        <v>2751.08</v>
      </c>
      <c r="P6" s="80"/>
    </row>
    <row r="7" spans="1:16" ht="9.9" customHeight="1" x14ac:dyDescent="0.3">
      <c r="A7" s="81" t="s">
        <v>348</v>
      </c>
      <c r="B7" s="136" t="s">
        <v>341</v>
      </c>
      <c r="C7" s="137"/>
      <c r="D7" s="137"/>
      <c r="E7" s="137"/>
      <c r="F7" s="137"/>
      <c r="G7" s="140" t="s">
        <v>349</v>
      </c>
      <c r="H7" s="141"/>
      <c r="I7" s="141"/>
      <c r="J7" s="141"/>
      <c r="K7" s="141"/>
      <c r="L7" s="82">
        <v>3000</v>
      </c>
      <c r="M7" s="82">
        <v>1000</v>
      </c>
      <c r="N7" s="82">
        <v>1248.92</v>
      </c>
      <c r="O7" s="82">
        <v>2751.08</v>
      </c>
      <c r="P7" s="82"/>
    </row>
    <row r="8" spans="1:16" ht="9.9" customHeight="1" x14ac:dyDescent="0.3">
      <c r="A8" s="83" t="s">
        <v>341</v>
      </c>
      <c r="B8" s="136" t="s">
        <v>341</v>
      </c>
      <c r="C8" s="137"/>
      <c r="D8" s="137"/>
      <c r="E8" s="137"/>
      <c r="F8" s="137"/>
      <c r="G8" s="84" t="s">
        <v>341</v>
      </c>
      <c r="H8" s="85"/>
      <c r="I8" s="85"/>
      <c r="J8" s="85"/>
      <c r="K8" s="85"/>
      <c r="L8" s="86"/>
      <c r="M8" s="86"/>
      <c r="N8" s="86"/>
      <c r="O8" s="86"/>
      <c r="P8" s="86"/>
    </row>
    <row r="9" spans="1:16" ht="9.9" customHeight="1" x14ac:dyDescent="0.3">
      <c r="A9" s="77" t="s">
        <v>350</v>
      </c>
      <c r="B9" s="136" t="s">
        <v>341</v>
      </c>
      <c r="C9" s="137"/>
      <c r="D9" s="137"/>
      <c r="E9" s="137"/>
      <c r="F9" s="138" t="s">
        <v>351</v>
      </c>
      <c r="G9" s="139"/>
      <c r="H9" s="139"/>
      <c r="I9" s="139"/>
      <c r="J9" s="139"/>
      <c r="K9" s="139"/>
      <c r="L9" s="80">
        <v>1839.57</v>
      </c>
      <c r="M9" s="80">
        <v>2020360.88</v>
      </c>
      <c r="N9" s="80">
        <v>2022200.45</v>
      </c>
      <c r="O9" s="80">
        <v>0</v>
      </c>
      <c r="P9" s="80"/>
    </row>
    <row r="10" spans="1:16" ht="9.9" customHeight="1" x14ac:dyDescent="0.3">
      <c r="A10" s="81" t="s">
        <v>352</v>
      </c>
      <c r="B10" s="136" t="s">
        <v>341</v>
      </c>
      <c r="C10" s="137"/>
      <c r="D10" s="137"/>
      <c r="E10" s="137"/>
      <c r="F10" s="137"/>
      <c r="G10" s="140" t="s">
        <v>353</v>
      </c>
      <c r="H10" s="141"/>
      <c r="I10" s="141"/>
      <c r="J10" s="141"/>
      <c r="K10" s="141"/>
      <c r="L10" s="82">
        <v>1839.57</v>
      </c>
      <c r="M10" s="82">
        <v>2010717.84</v>
      </c>
      <c r="N10" s="82">
        <v>2012557.41</v>
      </c>
      <c r="O10" s="82">
        <v>0</v>
      </c>
      <c r="P10" s="82"/>
    </row>
    <row r="11" spans="1:16" ht="9.9" customHeight="1" x14ac:dyDescent="0.3">
      <c r="A11" s="81" t="s">
        <v>356</v>
      </c>
      <c r="B11" s="136" t="s">
        <v>341</v>
      </c>
      <c r="C11" s="137"/>
      <c r="D11" s="137"/>
      <c r="E11" s="137"/>
      <c r="F11" s="137"/>
      <c r="G11" s="140" t="s">
        <v>357</v>
      </c>
      <c r="H11" s="141"/>
      <c r="I11" s="141"/>
      <c r="J11" s="141"/>
      <c r="K11" s="141"/>
      <c r="L11" s="82">
        <v>0</v>
      </c>
      <c r="M11" s="82">
        <v>9643.0400000000009</v>
      </c>
      <c r="N11" s="82">
        <v>9643.0400000000009</v>
      </c>
      <c r="O11" s="82">
        <v>0</v>
      </c>
      <c r="P11" s="82"/>
    </row>
    <row r="12" spans="1:16" ht="9.9" customHeight="1" x14ac:dyDescent="0.3">
      <c r="A12" s="83" t="s">
        <v>341</v>
      </c>
      <c r="B12" s="136" t="s">
        <v>341</v>
      </c>
      <c r="C12" s="137"/>
      <c r="D12" s="137"/>
      <c r="E12" s="137"/>
      <c r="F12" s="137"/>
      <c r="G12" s="84" t="s">
        <v>341</v>
      </c>
      <c r="H12" s="85"/>
      <c r="I12" s="85"/>
      <c r="J12" s="85"/>
      <c r="K12" s="85"/>
      <c r="L12" s="86"/>
      <c r="M12" s="86"/>
      <c r="N12" s="86"/>
      <c r="O12" s="86"/>
      <c r="P12" s="86"/>
    </row>
    <row r="13" spans="1:16" ht="9.9" customHeight="1" x14ac:dyDescent="0.3">
      <c r="A13" s="77" t="s">
        <v>360</v>
      </c>
      <c r="B13" s="136" t="s">
        <v>341</v>
      </c>
      <c r="C13" s="137"/>
      <c r="D13" s="137"/>
      <c r="E13" s="137"/>
      <c r="F13" s="138" t="s">
        <v>361</v>
      </c>
      <c r="G13" s="139"/>
      <c r="H13" s="139"/>
      <c r="I13" s="139"/>
      <c r="J13" s="139"/>
      <c r="K13" s="139"/>
      <c r="L13" s="80">
        <v>13741512.779999999</v>
      </c>
      <c r="M13" s="80">
        <v>27195.72</v>
      </c>
      <c r="N13" s="80">
        <v>1962919.88</v>
      </c>
      <c r="O13" s="80">
        <v>11805788.619999999</v>
      </c>
      <c r="P13" s="80"/>
    </row>
    <row r="14" spans="1:16" ht="9.9" customHeight="1" x14ac:dyDescent="0.3">
      <c r="A14" s="81" t="s">
        <v>362</v>
      </c>
      <c r="B14" s="136" t="s">
        <v>341</v>
      </c>
      <c r="C14" s="137"/>
      <c r="D14" s="137"/>
      <c r="E14" s="137"/>
      <c r="F14" s="137"/>
      <c r="G14" s="140" t="s">
        <v>363</v>
      </c>
      <c r="H14" s="141"/>
      <c r="I14" s="141"/>
      <c r="J14" s="141"/>
      <c r="K14" s="141"/>
      <c r="L14" s="82">
        <v>12088229.630000001</v>
      </c>
      <c r="M14" s="82">
        <v>24089.5</v>
      </c>
      <c r="N14" s="82">
        <v>1950689.22</v>
      </c>
      <c r="O14" s="82">
        <v>10161629.91</v>
      </c>
      <c r="P14" s="82"/>
    </row>
    <row r="15" spans="1:16" ht="9.9" customHeight="1" x14ac:dyDescent="0.3">
      <c r="A15" s="81" t="s">
        <v>364</v>
      </c>
      <c r="B15" s="136" t="s">
        <v>341</v>
      </c>
      <c r="C15" s="137"/>
      <c r="D15" s="137"/>
      <c r="E15" s="137"/>
      <c r="F15" s="137"/>
      <c r="G15" s="140" t="s">
        <v>365</v>
      </c>
      <c r="H15" s="141"/>
      <c r="I15" s="141"/>
      <c r="J15" s="141"/>
      <c r="K15" s="141"/>
      <c r="L15" s="82">
        <v>1012387.71</v>
      </c>
      <c r="M15" s="82">
        <v>1919.71</v>
      </c>
      <c r="N15" s="82">
        <v>1584.59</v>
      </c>
      <c r="O15" s="82">
        <v>1012722.83</v>
      </c>
      <c r="P15" s="82"/>
    </row>
    <row r="16" spans="1:16" ht="9.9" customHeight="1" x14ac:dyDescent="0.3">
      <c r="A16" s="81" t="s">
        <v>366</v>
      </c>
      <c r="B16" s="136" t="s">
        <v>341</v>
      </c>
      <c r="C16" s="137"/>
      <c r="D16" s="137"/>
      <c r="E16" s="137"/>
      <c r="F16" s="137"/>
      <c r="G16" s="140" t="s">
        <v>367</v>
      </c>
      <c r="H16" s="141"/>
      <c r="I16" s="141"/>
      <c r="J16" s="141"/>
      <c r="K16" s="141"/>
      <c r="L16" s="82">
        <v>629970.9</v>
      </c>
      <c r="M16" s="82">
        <v>1177.4000000000001</v>
      </c>
      <c r="N16" s="82">
        <v>10626.48</v>
      </c>
      <c r="O16" s="82">
        <v>620521.81999999995</v>
      </c>
      <c r="P16" s="82"/>
    </row>
    <row r="17" spans="1:16" ht="9.9" customHeight="1" x14ac:dyDescent="0.3">
      <c r="A17" s="81" t="s">
        <v>368</v>
      </c>
      <c r="B17" s="136" t="s">
        <v>341</v>
      </c>
      <c r="C17" s="137"/>
      <c r="D17" s="137"/>
      <c r="E17" s="137"/>
      <c r="F17" s="137"/>
      <c r="G17" s="140" t="s">
        <v>369</v>
      </c>
      <c r="H17" s="141"/>
      <c r="I17" s="141"/>
      <c r="J17" s="141"/>
      <c r="K17" s="141"/>
      <c r="L17" s="82">
        <v>10924.54</v>
      </c>
      <c r="M17" s="82">
        <v>9.11</v>
      </c>
      <c r="N17" s="82">
        <v>19.59</v>
      </c>
      <c r="O17" s="82">
        <v>10914.06</v>
      </c>
      <c r="P17" s="82"/>
    </row>
    <row r="18" spans="1:16" ht="9.9" customHeight="1" x14ac:dyDescent="0.3">
      <c r="A18" s="83" t="s">
        <v>341</v>
      </c>
      <c r="B18" s="136" t="s">
        <v>341</v>
      </c>
      <c r="C18" s="137"/>
      <c r="D18" s="137"/>
      <c r="E18" s="137"/>
      <c r="F18" s="137"/>
      <c r="G18" s="84" t="s">
        <v>341</v>
      </c>
      <c r="H18" s="85"/>
      <c r="I18" s="85"/>
      <c r="J18" s="85"/>
      <c r="K18" s="85"/>
      <c r="L18" s="86"/>
      <c r="M18" s="86"/>
      <c r="N18" s="86"/>
      <c r="O18" s="86"/>
      <c r="P18" s="86"/>
    </row>
    <row r="19" spans="1:16" ht="9.9" customHeight="1" x14ac:dyDescent="0.3">
      <c r="A19" s="77" t="s">
        <v>370</v>
      </c>
      <c r="B19" s="136" t="s">
        <v>341</v>
      </c>
      <c r="C19" s="137"/>
      <c r="D19" s="137"/>
      <c r="E19" s="137"/>
      <c r="F19" s="138" t="s">
        <v>371</v>
      </c>
      <c r="G19" s="139"/>
      <c r="H19" s="139"/>
      <c r="I19" s="139"/>
      <c r="J19" s="139"/>
      <c r="K19" s="139"/>
      <c r="L19" s="80">
        <v>0</v>
      </c>
      <c r="M19" s="80">
        <v>1027.75</v>
      </c>
      <c r="N19" s="80">
        <v>1027.75</v>
      </c>
      <c r="O19" s="80">
        <v>0</v>
      </c>
      <c r="P19" s="80"/>
    </row>
    <row r="20" spans="1:16" ht="9.9" customHeight="1" x14ac:dyDescent="0.3">
      <c r="A20" s="81" t="s">
        <v>372</v>
      </c>
      <c r="B20" s="136" t="s">
        <v>341</v>
      </c>
      <c r="C20" s="137"/>
      <c r="D20" s="137"/>
      <c r="E20" s="137"/>
      <c r="F20" s="137"/>
      <c r="G20" s="140" t="s">
        <v>373</v>
      </c>
      <c r="H20" s="141"/>
      <c r="I20" s="141"/>
      <c r="J20" s="141"/>
      <c r="K20" s="141"/>
      <c r="L20" s="82">
        <v>0</v>
      </c>
      <c r="M20" s="82">
        <v>1027.75</v>
      </c>
      <c r="N20" s="82">
        <v>1027.75</v>
      </c>
      <c r="O20" s="82">
        <v>0</v>
      </c>
      <c r="P20" s="82"/>
    </row>
    <row r="21" spans="1:16" ht="9.9" customHeight="1" x14ac:dyDescent="0.3">
      <c r="A21" s="83" t="s">
        <v>341</v>
      </c>
      <c r="B21" s="136" t="s">
        <v>341</v>
      </c>
      <c r="C21" s="137"/>
      <c r="D21" s="137"/>
      <c r="E21" s="137"/>
      <c r="F21" s="137"/>
      <c r="G21" s="84" t="s">
        <v>341</v>
      </c>
      <c r="H21" s="85"/>
      <c r="I21" s="85"/>
      <c r="J21" s="85"/>
      <c r="K21" s="85"/>
      <c r="L21" s="86"/>
      <c r="M21" s="86"/>
      <c r="N21" s="86"/>
      <c r="O21" s="86"/>
      <c r="P21" s="86"/>
    </row>
    <row r="22" spans="1:16" ht="9.9" customHeight="1" x14ac:dyDescent="0.3">
      <c r="A22" s="77" t="s">
        <v>374</v>
      </c>
      <c r="B22" s="136" t="s">
        <v>341</v>
      </c>
      <c r="C22" s="137"/>
      <c r="D22" s="138" t="s">
        <v>375</v>
      </c>
      <c r="E22" s="139"/>
      <c r="F22" s="139"/>
      <c r="G22" s="139"/>
      <c r="H22" s="139"/>
      <c r="I22" s="139"/>
      <c r="J22" s="139"/>
      <c r="K22" s="139"/>
      <c r="L22" s="80">
        <v>54531.360000000001</v>
      </c>
      <c r="M22" s="80">
        <v>139747.82</v>
      </c>
      <c r="N22" s="80">
        <v>149504.15</v>
      </c>
      <c r="O22" s="80">
        <v>44775.03</v>
      </c>
      <c r="P22" s="80"/>
    </row>
    <row r="23" spans="1:16" ht="9.9" customHeight="1" x14ac:dyDescent="0.3">
      <c r="A23" s="77" t="s">
        <v>376</v>
      </c>
      <c r="B23" s="136" t="s">
        <v>341</v>
      </c>
      <c r="C23" s="137"/>
      <c r="D23" s="137"/>
      <c r="E23" s="138" t="s">
        <v>377</v>
      </c>
      <c r="F23" s="139"/>
      <c r="G23" s="139"/>
      <c r="H23" s="139"/>
      <c r="I23" s="139"/>
      <c r="J23" s="139"/>
      <c r="K23" s="139"/>
      <c r="L23" s="80">
        <v>39144.410000000003</v>
      </c>
      <c r="M23" s="80">
        <v>139747.82</v>
      </c>
      <c r="N23" s="80">
        <v>147142.79999999999</v>
      </c>
      <c r="O23" s="80">
        <v>31749.43</v>
      </c>
      <c r="P23" s="80"/>
    </row>
    <row r="24" spans="1:16" ht="9.9" customHeight="1" x14ac:dyDescent="0.3">
      <c r="A24" s="77" t="s">
        <v>378</v>
      </c>
      <c r="B24" s="136" t="s">
        <v>341</v>
      </c>
      <c r="C24" s="137"/>
      <c r="D24" s="137"/>
      <c r="E24" s="137"/>
      <c r="F24" s="138" t="s">
        <v>377</v>
      </c>
      <c r="G24" s="139"/>
      <c r="H24" s="139"/>
      <c r="I24" s="139"/>
      <c r="J24" s="139"/>
      <c r="K24" s="139"/>
      <c r="L24" s="80">
        <v>39144.410000000003</v>
      </c>
      <c r="M24" s="80">
        <v>139747.82</v>
      </c>
      <c r="N24" s="80">
        <v>147142.79999999999</v>
      </c>
      <c r="O24" s="80">
        <v>31749.43</v>
      </c>
      <c r="P24" s="80"/>
    </row>
    <row r="25" spans="1:16" ht="9.9" customHeight="1" x14ac:dyDescent="0.3">
      <c r="A25" s="81" t="s">
        <v>379</v>
      </c>
      <c r="B25" s="136" t="s">
        <v>341</v>
      </c>
      <c r="C25" s="137"/>
      <c r="D25" s="137"/>
      <c r="E25" s="137"/>
      <c r="F25" s="137"/>
      <c r="G25" s="140" t="s">
        <v>380</v>
      </c>
      <c r="H25" s="141"/>
      <c r="I25" s="141"/>
      <c r="J25" s="141"/>
      <c r="K25" s="141"/>
      <c r="L25" s="82">
        <v>5810.53</v>
      </c>
      <c r="M25" s="82">
        <v>145.28</v>
      </c>
      <c r="N25" s="82">
        <v>0</v>
      </c>
      <c r="O25" s="82">
        <v>5955.81</v>
      </c>
      <c r="P25" s="82"/>
    </row>
    <row r="26" spans="1:16" ht="9.9" customHeight="1" x14ac:dyDescent="0.3">
      <c r="A26" s="81" t="s">
        <v>381</v>
      </c>
      <c r="B26" s="136" t="s">
        <v>341</v>
      </c>
      <c r="C26" s="137"/>
      <c r="D26" s="137"/>
      <c r="E26" s="137"/>
      <c r="F26" s="137"/>
      <c r="G26" s="140" t="s">
        <v>382</v>
      </c>
      <c r="H26" s="141"/>
      <c r="I26" s="141"/>
      <c r="J26" s="141"/>
      <c r="K26" s="141"/>
      <c r="L26" s="82">
        <v>18168.86</v>
      </c>
      <c r="M26" s="82">
        <v>10772.09</v>
      </c>
      <c r="N26" s="82">
        <v>18312.349999999999</v>
      </c>
      <c r="O26" s="82">
        <v>10628.6</v>
      </c>
      <c r="P26" s="82"/>
    </row>
    <row r="27" spans="1:16" ht="9.9" customHeight="1" x14ac:dyDescent="0.3">
      <c r="A27" s="81" t="s">
        <v>383</v>
      </c>
      <c r="B27" s="136" t="s">
        <v>341</v>
      </c>
      <c r="C27" s="137"/>
      <c r="D27" s="137"/>
      <c r="E27" s="137"/>
      <c r="F27" s="137"/>
      <c r="G27" s="140" t="s">
        <v>384</v>
      </c>
      <c r="H27" s="141"/>
      <c r="I27" s="141"/>
      <c r="J27" s="141"/>
      <c r="K27" s="141"/>
      <c r="L27" s="82">
        <v>14765.11</v>
      </c>
      <c r="M27" s="82">
        <v>0</v>
      </c>
      <c r="N27" s="82">
        <v>0</v>
      </c>
      <c r="O27" s="82">
        <v>14765.11</v>
      </c>
      <c r="P27" s="82"/>
    </row>
    <row r="28" spans="1:16" ht="9.9" customHeight="1" x14ac:dyDescent="0.3">
      <c r="A28" s="81" t="s">
        <v>385</v>
      </c>
      <c r="B28" s="136" t="s">
        <v>341</v>
      </c>
      <c r="C28" s="137"/>
      <c r="D28" s="137"/>
      <c r="E28" s="137"/>
      <c r="F28" s="137"/>
      <c r="G28" s="140" t="s">
        <v>386</v>
      </c>
      <c r="H28" s="141"/>
      <c r="I28" s="141"/>
      <c r="J28" s="141"/>
      <c r="K28" s="141"/>
      <c r="L28" s="82">
        <v>0</v>
      </c>
      <c r="M28" s="82">
        <v>48545.62</v>
      </c>
      <c r="N28" s="82">
        <v>48545.62</v>
      </c>
      <c r="O28" s="82">
        <v>0</v>
      </c>
      <c r="P28" s="82"/>
    </row>
    <row r="29" spans="1:16" ht="9.9" customHeight="1" x14ac:dyDescent="0.3">
      <c r="A29" s="81" t="s">
        <v>387</v>
      </c>
      <c r="B29" s="136" t="s">
        <v>341</v>
      </c>
      <c r="C29" s="137"/>
      <c r="D29" s="137"/>
      <c r="E29" s="137"/>
      <c r="F29" s="137"/>
      <c r="G29" s="140" t="s">
        <v>388</v>
      </c>
      <c r="H29" s="141"/>
      <c r="I29" s="141"/>
      <c r="J29" s="141"/>
      <c r="K29" s="141"/>
      <c r="L29" s="82">
        <v>399.91</v>
      </c>
      <c r="M29" s="82">
        <v>0</v>
      </c>
      <c r="N29" s="82">
        <v>0</v>
      </c>
      <c r="O29" s="82">
        <v>399.91</v>
      </c>
      <c r="P29" s="82"/>
    </row>
    <row r="30" spans="1:16" ht="9.9" customHeight="1" x14ac:dyDescent="0.3">
      <c r="A30" s="81" t="s">
        <v>389</v>
      </c>
      <c r="B30" s="136" t="s">
        <v>341</v>
      </c>
      <c r="C30" s="137"/>
      <c r="D30" s="137"/>
      <c r="E30" s="137"/>
      <c r="F30" s="137"/>
      <c r="G30" s="140" t="s">
        <v>390</v>
      </c>
      <c r="H30" s="141"/>
      <c r="I30" s="141"/>
      <c r="J30" s="141"/>
      <c r="K30" s="141"/>
      <c r="L30" s="82">
        <v>0</v>
      </c>
      <c r="M30" s="82">
        <v>80284.83</v>
      </c>
      <c r="N30" s="82">
        <v>80284.83</v>
      </c>
      <c r="O30" s="82">
        <v>0</v>
      </c>
      <c r="P30" s="82"/>
    </row>
    <row r="31" spans="1:16" ht="9.9" customHeight="1" x14ac:dyDescent="0.3">
      <c r="A31" s="83" t="s">
        <v>341</v>
      </c>
      <c r="B31" s="136" t="s">
        <v>341</v>
      </c>
      <c r="C31" s="137"/>
      <c r="D31" s="137"/>
      <c r="E31" s="137"/>
      <c r="F31" s="137"/>
      <c r="G31" s="84" t="s">
        <v>341</v>
      </c>
      <c r="H31" s="85"/>
      <c r="I31" s="85"/>
      <c r="J31" s="85"/>
      <c r="K31" s="85"/>
      <c r="L31" s="86"/>
      <c r="M31" s="86"/>
      <c r="N31" s="86"/>
      <c r="O31" s="86"/>
      <c r="P31" s="86"/>
    </row>
    <row r="32" spans="1:16" ht="9.9" customHeight="1" x14ac:dyDescent="0.3">
      <c r="A32" s="77" t="s">
        <v>391</v>
      </c>
      <c r="B32" s="136" t="s">
        <v>341</v>
      </c>
      <c r="C32" s="137"/>
      <c r="D32" s="137"/>
      <c r="E32" s="138" t="s">
        <v>392</v>
      </c>
      <c r="F32" s="139"/>
      <c r="G32" s="139"/>
      <c r="H32" s="139"/>
      <c r="I32" s="139"/>
      <c r="J32" s="139"/>
      <c r="K32" s="139"/>
      <c r="L32" s="80">
        <v>15386.95</v>
      </c>
      <c r="M32" s="80">
        <v>0</v>
      </c>
      <c r="N32" s="80">
        <v>2361.35</v>
      </c>
      <c r="O32" s="80">
        <v>13025.6</v>
      </c>
      <c r="P32" s="80"/>
    </row>
    <row r="33" spans="1:16" ht="9.9" customHeight="1" x14ac:dyDescent="0.3">
      <c r="A33" s="77" t="s">
        <v>393</v>
      </c>
      <c r="B33" s="136" t="s">
        <v>341</v>
      </c>
      <c r="C33" s="137"/>
      <c r="D33" s="137"/>
      <c r="E33" s="137"/>
      <c r="F33" s="138" t="s">
        <v>392</v>
      </c>
      <c r="G33" s="139"/>
      <c r="H33" s="139"/>
      <c r="I33" s="139"/>
      <c r="J33" s="139"/>
      <c r="K33" s="139"/>
      <c r="L33" s="80">
        <v>15386.95</v>
      </c>
      <c r="M33" s="80">
        <v>0</v>
      </c>
      <c r="N33" s="80">
        <v>2361.35</v>
      </c>
      <c r="O33" s="80">
        <v>13025.6</v>
      </c>
      <c r="P33" s="80"/>
    </row>
    <row r="34" spans="1:16" ht="9.9" customHeight="1" x14ac:dyDescent="0.3">
      <c r="A34" s="81" t="s">
        <v>394</v>
      </c>
      <c r="B34" s="136" t="s">
        <v>341</v>
      </c>
      <c r="C34" s="137"/>
      <c r="D34" s="137"/>
      <c r="E34" s="137"/>
      <c r="F34" s="137"/>
      <c r="G34" s="140" t="s">
        <v>395</v>
      </c>
      <c r="H34" s="141"/>
      <c r="I34" s="141"/>
      <c r="J34" s="141"/>
      <c r="K34" s="141"/>
      <c r="L34" s="82">
        <v>15386.95</v>
      </c>
      <c r="M34" s="82">
        <v>0</v>
      </c>
      <c r="N34" s="82">
        <v>2361.35</v>
      </c>
      <c r="O34" s="82">
        <v>13025.6</v>
      </c>
      <c r="P34" s="82"/>
    </row>
    <row r="35" spans="1:16" ht="9.9" customHeight="1" x14ac:dyDescent="0.3">
      <c r="A35" s="83" t="s">
        <v>341</v>
      </c>
      <c r="B35" s="136" t="s">
        <v>341</v>
      </c>
      <c r="C35" s="137"/>
      <c r="D35" s="137"/>
      <c r="E35" s="137"/>
      <c r="F35" s="137"/>
      <c r="G35" s="84" t="s">
        <v>341</v>
      </c>
      <c r="H35" s="85"/>
      <c r="I35" s="85"/>
      <c r="J35" s="85"/>
      <c r="K35" s="85"/>
      <c r="L35" s="86"/>
      <c r="M35" s="86"/>
      <c r="N35" s="86"/>
      <c r="O35" s="86"/>
      <c r="P35" s="86"/>
    </row>
    <row r="36" spans="1:16" ht="9.9" customHeight="1" x14ac:dyDescent="0.3">
      <c r="A36" s="77" t="s">
        <v>396</v>
      </c>
      <c r="B36" s="79" t="s">
        <v>341</v>
      </c>
      <c r="C36" s="138" t="s">
        <v>397</v>
      </c>
      <c r="D36" s="139"/>
      <c r="E36" s="139"/>
      <c r="F36" s="139"/>
      <c r="G36" s="139"/>
      <c r="H36" s="139"/>
      <c r="I36" s="139"/>
      <c r="J36" s="139"/>
      <c r="K36" s="139"/>
      <c r="L36" s="80">
        <v>1620785.4</v>
      </c>
      <c r="M36" s="80">
        <v>76876.479999999996</v>
      </c>
      <c r="N36" s="80">
        <v>57302.71</v>
      </c>
      <c r="O36" s="80">
        <v>1640359.17</v>
      </c>
      <c r="P36" s="80"/>
    </row>
    <row r="37" spans="1:16" ht="9.9" customHeight="1" x14ac:dyDescent="0.3">
      <c r="A37" s="77" t="s">
        <v>398</v>
      </c>
      <c r="B37" s="136" t="s">
        <v>341</v>
      </c>
      <c r="C37" s="137"/>
      <c r="D37" s="138" t="s">
        <v>399</v>
      </c>
      <c r="E37" s="139"/>
      <c r="F37" s="139"/>
      <c r="G37" s="139"/>
      <c r="H37" s="139"/>
      <c r="I37" s="139"/>
      <c r="J37" s="139"/>
      <c r="K37" s="139"/>
      <c r="L37" s="80">
        <v>10228.56</v>
      </c>
      <c r="M37" s="80">
        <v>9454.18</v>
      </c>
      <c r="N37" s="80">
        <v>0</v>
      </c>
      <c r="O37" s="80">
        <v>19682.740000000002</v>
      </c>
      <c r="P37" s="80"/>
    </row>
    <row r="38" spans="1:16" ht="9.9" customHeight="1" x14ac:dyDescent="0.3">
      <c r="A38" s="77" t="s">
        <v>400</v>
      </c>
      <c r="B38" s="136" t="s">
        <v>341</v>
      </c>
      <c r="C38" s="137"/>
      <c r="D38" s="137"/>
      <c r="E38" s="138" t="s">
        <v>401</v>
      </c>
      <c r="F38" s="139"/>
      <c r="G38" s="139"/>
      <c r="H38" s="139"/>
      <c r="I38" s="139"/>
      <c r="J38" s="139"/>
      <c r="K38" s="139"/>
      <c r="L38" s="80">
        <v>10228.56</v>
      </c>
      <c r="M38" s="80">
        <v>9454.18</v>
      </c>
      <c r="N38" s="80">
        <v>0</v>
      </c>
      <c r="O38" s="80">
        <v>19682.740000000002</v>
      </c>
      <c r="P38" s="80"/>
    </row>
    <row r="39" spans="1:16" ht="9.9" customHeight="1" x14ac:dyDescent="0.3">
      <c r="A39" s="77" t="s">
        <v>402</v>
      </c>
      <c r="B39" s="136" t="s">
        <v>341</v>
      </c>
      <c r="C39" s="137"/>
      <c r="D39" s="137"/>
      <c r="E39" s="137"/>
      <c r="F39" s="138" t="s">
        <v>401</v>
      </c>
      <c r="G39" s="139"/>
      <c r="H39" s="139"/>
      <c r="I39" s="139"/>
      <c r="J39" s="139"/>
      <c r="K39" s="139"/>
      <c r="L39" s="80">
        <v>10228.56</v>
      </c>
      <c r="M39" s="80">
        <v>9454.18</v>
      </c>
      <c r="N39" s="80">
        <v>0</v>
      </c>
      <c r="O39" s="80">
        <v>19682.740000000002</v>
      </c>
      <c r="P39" s="80"/>
    </row>
    <row r="40" spans="1:16" ht="9.9" customHeight="1" x14ac:dyDescent="0.3">
      <c r="A40" s="81" t="s">
        <v>403</v>
      </c>
      <c r="B40" s="136" t="s">
        <v>341</v>
      </c>
      <c r="C40" s="137"/>
      <c r="D40" s="137"/>
      <c r="E40" s="137"/>
      <c r="F40" s="137"/>
      <c r="G40" s="140" t="s">
        <v>404</v>
      </c>
      <c r="H40" s="141"/>
      <c r="I40" s="141"/>
      <c r="J40" s="141"/>
      <c r="K40" s="141"/>
      <c r="L40" s="82">
        <v>10228.56</v>
      </c>
      <c r="M40" s="82">
        <v>51.14</v>
      </c>
      <c r="N40" s="82">
        <v>0</v>
      </c>
      <c r="O40" s="82">
        <v>10279.700000000001</v>
      </c>
      <c r="P40" s="82"/>
    </row>
    <row r="41" spans="1:16" ht="9.9" customHeight="1" x14ac:dyDescent="0.3">
      <c r="A41" s="81" t="s">
        <v>995</v>
      </c>
      <c r="B41" s="136" t="s">
        <v>341</v>
      </c>
      <c r="C41" s="137"/>
      <c r="D41" s="137"/>
      <c r="E41" s="137"/>
      <c r="F41" s="137"/>
      <c r="G41" s="140" t="s">
        <v>996</v>
      </c>
      <c r="H41" s="141"/>
      <c r="I41" s="141"/>
      <c r="J41" s="141"/>
      <c r="K41" s="141"/>
      <c r="L41" s="82">
        <v>0</v>
      </c>
      <c r="M41" s="82">
        <v>9403.0400000000009</v>
      </c>
      <c r="N41" s="82">
        <v>0</v>
      </c>
      <c r="O41" s="82">
        <v>9403.0400000000009</v>
      </c>
      <c r="P41" s="82"/>
    </row>
    <row r="42" spans="1:16" ht="9.9" customHeight="1" x14ac:dyDescent="0.3">
      <c r="A42" s="77" t="s">
        <v>341</v>
      </c>
      <c r="B42" s="136" t="s">
        <v>341</v>
      </c>
      <c r="C42" s="137"/>
      <c r="D42" s="137"/>
      <c r="E42" s="87" t="s">
        <v>341</v>
      </c>
      <c r="F42" s="88"/>
      <c r="G42" s="88"/>
      <c r="H42" s="88"/>
      <c r="I42" s="88"/>
      <c r="J42" s="88"/>
      <c r="K42" s="88"/>
      <c r="L42" s="89"/>
      <c r="M42" s="89"/>
      <c r="N42" s="89"/>
      <c r="O42" s="89"/>
      <c r="P42" s="89"/>
    </row>
    <row r="43" spans="1:16" ht="9.9" customHeight="1" x14ac:dyDescent="0.3">
      <c r="A43" s="77" t="s">
        <v>405</v>
      </c>
      <c r="B43" s="136" t="s">
        <v>341</v>
      </c>
      <c r="C43" s="137"/>
      <c r="D43" s="138" t="s">
        <v>406</v>
      </c>
      <c r="E43" s="139"/>
      <c r="F43" s="139"/>
      <c r="G43" s="139"/>
      <c r="H43" s="139"/>
      <c r="I43" s="139"/>
      <c r="J43" s="139"/>
      <c r="K43" s="139"/>
      <c r="L43" s="80">
        <v>1610556.84</v>
      </c>
      <c r="M43" s="80">
        <v>67422.3</v>
      </c>
      <c r="N43" s="80">
        <v>57302.71</v>
      </c>
      <c r="O43" s="80">
        <v>1620676.43</v>
      </c>
      <c r="P43" s="80"/>
    </row>
    <row r="44" spans="1:16" ht="9.9" customHeight="1" x14ac:dyDescent="0.3">
      <c r="A44" s="77" t="s">
        <v>407</v>
      </c>
      <c r="B44" s="136" t="s">
        <v>341</v>
      </c>
      <c r="C44" s="137"/>
      <c r="D44" s="137"/>
      <c r="E44" s="138" t="s">
        <v>408</v>
      </c>
      <c r="F44" s="139"/>
      <c r="G44" s="139"/>
      <c r="H44" s="139"/>
      <c r="I44" s="139"/>
      <c r="J44" s="139"/>
      <c r="K44" s="139"/>
      <c r="L44" s="80">
        <v>1939123.08</v>
      </c>
      <c r="M44" s="80">
        <v>0</v>
      </c>
      <c r="N44" s="80">
        <v>0</v>
      </c>
      <c r="O44" s="80">
        <v>1939123.08</v>
      </c>
      <c r="P44" s="80"/>
    </row>
    <row r="45" spans="1:16" ht="9.9" customHeight="1" x14ac:dyDescent="0.3">
      <c r="A45" s="77" t="s">
        <v>409</v>
      </c>
      <c r="B45" s="136" t="s">
        <v>341</v>
      </c>
      <c r="C45" s="137"/>
      <c r="D45" s="137"/>
      <c r="E45" s="137"/>
      <c r="F45" s="138" t="s">
        <v>408</v>
      </c>
      <c r="G45" s="139"/>
      <c r="H45" s="139"/>
      <c r="I45" s="139"/>
      <c r="J45" s="139"/>
      <c r="K45" s="139"/>
      <c r="L45" s="80">
        <v>1939123.08</v>
      </c>
      <c r="M45" s="80">
        <v>0</v>
      </c>
      <c r="N45" s="80">
        <v>0</v>
      </c>
      <c r="O45" s="80">
        <v>1939123.08</v>
      </c>
      <c r="P45" s="80"/>
    </row>
    <row r="46" spans="1:16" ht="9.9" customHeight="1" x14ac:dyDescent="0.3">
      <c r="A46" s="81" t="s">
        <v>410</v>
      </c>
      <c r="B46" s="136" t="s">
        <v>341</v>
      </c>
      <c r="C46" s="137"/>
      <c r="D46" s="137"/>
      <c r="E46" s="137"/>
      <c r="F46" s="137"/>
      <c r="G46" s="140" t="s">
        <v>411</v>
      </c>
      <c r="H46" s="141"/>
      <c r="I46" s="141"/>
      <c r="J46" s="141"/>
      <c r="K46" s="141"/>
      <c r="L46" s="82">
        <v>181970</v>
      </c>
      <c r="M46" s="82">
        <v>0</v>
      </c>
      <c r="N46" s="82">
        <v>0</v>
      </c>
      <c r="O46" s="82">
        <v>181970</v>
      </c>
      <c r="P46" s="82"/>
    </row>
    <row r="47" spans="1:16" ht="9.9" customHeight="1" x14ac:dyDescent="0.3">
      <c r="A47" s="81" t="s">
        <v>412</v>
      </c>
      <c r="B47" s="136" t="s">
        <v>341</v>
      </c>
      <c r="C47" s="137"/>
      <c r="D47" s="137"/>
      <c r="E47" s="137"/>
      <c r="F47" s="137"/>
      <c r="G47" s="140" t="s">
        <v>413</v>
      </c>
      <c r="H47" s="141"/>
      <c r="I47" s="141"/>
      <c r="J47" s="141"/>
      <c r="K47" s="141"/>
      <c r="L47" s="82">
        <v>178120.55</v>
      </c>
      <c r="M47" s="82">
        <v>0</v>
      </c>
      <c r="N47" s="82">
        <v>0</v>
      </c>
      <c r="O47" s="82">
        <v>178120.55</v>
      </c>
      <c r="P47" s="82"/>
    </row>
    <row r="48" spans="1:16" ht="9.9" customHeight="1" x14ac:dyDescent="0.3">
      <c r="A48" s="81" t="s">
        <v>414</v>
      </c>
      <c r="B48" s="136" t="s">
        <v>341</v>
      </c>
      <c r="C48" s="137"/>
      <c r="D48" s="137"/>
      <c r="E48" s="137"/>
      <c r="F48" s="137"/>
      <c r="G48" s="140" t="s">
        <v>415</v>
      </c>
      <c r="H48" s="141"/>
      <c r="I48" s="141"/>
      <c r="J48" s="141"/>
      <c r="K48" s="141"/>
      <c r="L48" s="82">
        <v>75546.350000000006</v>
      </c>
      <c r="M48" s="82">
        <v>0</v>
      </c>
      <c r="N48" s="82">
        <v>0</v>
      </c>
      <c r="O48" s="82">
        <v>75546.350000000006</v>
      </c>
      <c r="P48" s="82"/>
    </row>
    <row r="49" spans="1:16" ht="9.9" customHeight="1" x14ac:dyDescent="0.3">
      <c r="A49" s="81" t="s">
        <v>416</v>
      </c>
      <c r="B49" s="136" t="s">
        <v>341</v>
      </c>
      <c r="C49" s="137"/>
      <c r="D49" s="137"/>
      <c r="E49" s="137"/>
      <c r="F49" s="137"/>
      <c r="G49" s="140" t="s">
        <v>417</v>
      </c>
      <c r="H49" s="141"/>
      <c r="I49" s="141"/>
      <c r="J49" s="141"/>
      <c r="K49" s="141"/>
      <c r="L49" s="82">
        <v>1382407.18</v>
      </c>
      <c r="M49" s="82">
        <v>0</v>
      </c>
      <c r="N49" s="82">
        <v>0</v>
      </c>
      <c r="O49" s="82">
        <v>1382407.18</v>
      </c>
      <c r="P49" s="82"/>
    </row>
    <row r="50" spans="1:16" ht="9.9" customHeight="1" x14ac:dyDescent="0.3">
      <c r="A50" s="81" t="s">
        <v>418</v>
      </c>
      <c r="B50" s="136" t="s">
        <v>341</v>
      </c>
      <c r="C50" s="137"/>
      <c r="D50" s="137"/>
      <c r="E50" s="137"/>
      <c r="F50" s="137"/>
      <c r="G50" s="140" t="s">
        <v>419</v>
      </c>
      <c r="H50" s="141"/>
      <c r="I50" s="141"/>
      <c r="J50" s="141"/>
      <c r="K50" s="141"/>
      <c r="L50" s="82">
        <v>121079</v>
      </c>
      <c r="M50" s="82">
        <v>0</v>
      </c>
      <c r="N50" s="82">
        <v>0</v>
      </c>
      <c r="O50" s="82">
        <v>121079</v>
      </c>
      <c r="P50" s="82"/>
    </row>
    <row r="51" spans="1:16" ht="9.9" customHeight="1" x14ac:dyDescent="0.3">
      <c r="A51" s="83" t="s">
        <v>341</v>
      </c>
      <c r="B51" s="136" t="s">
        <v>341</v>
      </c>
      <c r="C51" s="137"/>
      <c r="D51" s="137"/>
      <c r="E51" s="137"/>
      <c r="F51" s="137"/>
      <c r="G51" s="84" t="s">
        <v>341</v>
      </c>
      <c r="H51" s="85"/>
      <c r="I51" s="85"/>
      <c r="J51" s="85"/>
      <c r="K51" s="85"/>
      <c r="L51" s="86"/>
      <c r="M51" s="86"/>
      <c r="N51" s="86"/>
      <c r="O51" s="86"/>
      <c r="P51" s="86"/>
    </row>
    <row r="52" spans="1:16" ht="9.9" customHeight="1" x14ac:dyDescent="0.3">
      <c r="A52" s="77" t="s">
        <v>420</v>
      </c>
      <c r="B52" s="136" t="s">
        <v>341</v>
      </c>
      <c r="C52" s="137"/>
      <c r="D52" s="137"/>
      <c r="E52" s="138" t="s">
        <v>421</v>
      </c>
      <c r="F52" s="139"/>
      <c r="G52" s="139"/>
      <c r="H52" s="139"/>
      <c r="I52" s="139"/>
      <c r="J52" s="139"/>
      <c r="K52" s="139"/>
      <c r="L52" s="80">
        <v>-1939123.08</v>
      </c>
      <c r="M52" s="80">
        <v>0</v>
      </c>
      <c r="N52" s="80">
        <v>0</v>
      </c>
      <c r="O52" s="80">
        <v>-1939123.08</v>
      </c>
      <c r="P52" s="80"/>
    </row>
    <row r="53" spans="1:16" ht="9.9" customHeight="1" x14ac:dyDescent="0.3">
      <c r="A53" s="77" t="s">
        <v>422</v>
      </c>
      <c r="B53" s="136" t="s">
        <v>341</v>
      </c>
      <c r="C53" s="137"/>
      <c r="D53" s="137"/>
      <c r="E53" s="137"/>
      <c r="F53" s="138" t="s">
        <v>421</v>
      </c>
      <c r="G53" s="139"/>
      <c r="H53" s="139"/>
      <c r="I53" s="139"/>
      <c r="J53" s="139"/>
      <c r="K53" s="139"/>
      <c r="L53" s="80">
        <v>-1939123.08</v>
      </c>
      <c r="M53" s="80">
        <v>0</v>
      </c>
      <c r="N53" s="80">
        <v>0</v>
      </c>
      <c r="O53" s="80">
        <v>-1939123.08</v>
      </c>
      <c r="P53" s="80"/>
    </row>
    <row r="54" spans="1:16" ht="9.9" customHeight="1" x14ac:dyDescent="0.3">
      <c r="A54" s="81" t="s">
        <v>423</v>
      </c>
      <c r="B54" s="136" t="s">
        <v>341</v>
      </c>
      <c r="C54" s="137"/>
      <c r="D54" s="137"/>
      <c r="E54" s="137"/>
      <c r="F54" s="137"/>
      <c r="G54" s="140" t="s">
        <v>424</v>
      </c>
      <c r="H54" s="141"/>
      <c r="I54" s="141"/>
      <c r="J54" s="141"/>
      <c r="K54" s="141"/>
      <c r="L54" s="82">
        <v>-178120.55</v>
      </c>
      <c r="M54" s="82">
        <v>0</v>
      </c>
      <c r="N54" s="82">
        <v>0</v>
      </c>
      <c r="O54" s="82">
        <v>-178120.55</v>
      </c>
      <c r="P54" s="82"/>
    </row>
    <row r="55" spans="1:16" ht="9.9" customHeight="1" x14ac:dyDescent="0.3">
      <c r="A55" s="81" t="s">
        <v>425</v>
      </c>
      <c r="B55" s="136" t="s">
        <v>341</v>
      </c>
      <c r="C55" s="137"/>
      <c r="D55" s="137"/>
      <c r="E55" s="137"/>
      <c r="F55" s="137"/>
      <c r="G55" s="140" t="s">
        <v>426</v>
      </c>
      <c r="H55" s="141"/>
      <c r="I55" s="141"/>
      <c r="J55" s="141"/>
      <c r="K55" s="141"/>
      <c r="L55" s="82">
        <v>-75546.350000000006</v>
      </c>
      <c r="M55" s="82">
        <v>0</v>
      </c>
      <c r="N55" s="82">
        <v>0</v>
      </c>
      <c r="O55" s="82">
        <v>-75546.350000000006</v>
      </c>
      <c r="P55" s="82"/>
    </row>
    <row r="56" spans="1:16" ht="9.9" customHeight="1" x14ac:dyDescent="0.3">
      <c r="A56" s="81" t="s">
        <v>427</v>
      </c>
      <c r="B56" s="136" t="s">
        <v>341</v>
      </c>
      <c r="C56" s="137"/>
      <c r="D56" s="137"/>
      <c r="E56" s="137"/>
      <c r="F56" s="137"/>
      <c r="G56" s="140" t="s">
        <v>428</v>
      </c>
      <c r="H56" s="141"/>
      <c r="I56" s="141"/>
      <c r="J56" s="141"/>
      <c r="K56" s="141"/>
      <c r="L56" s="82">
        <v>-1382407.18</v>
      </c>
      <c r="M56" s="82">
        <v>0</v>
      </c>
      <c r="N56" s="82">
        <v>0</v>
      </c>
      <c r="O56" s="82">
        <v>-1382407.18</v>
      </c>
      <c r="P56" s="82"/>
    </row>
    <row r="57" spans="1:16" ht="9.9" customHeight="1" x14ac:dyDescent="0.3">
      <c r="A57" s="81" t="s">
        <v>429</v>
      </c>
      <c r="B57" s="136" t="s">
        <v>341</v>
      </c>
      <c r="C57" s="137"/>
      <c r="D57" s="137"/>
      <c r="E57" s="137"/>
      <c r="F57" s="137"/>
      <c r="G57" s="140" t="s">
        <v>430</v>
      </c>
      <c r="H57" s="141"/>
      <c r="I57" s="141"/>
      <c r="J57" s="141"/>
      <c r="K57" s="141"/>
      <c r="L57" s="82">
        <v>-181970</v>
      </c>
      <c r="M57" s="82">
        <v>0</v>
      </c>
      <c r="N57" s="82">
        <v>0</v>
      </c>
      <c r="O57" s="82">
        <v>-181970</v>
      </c>
      <c r="P57" s="82"/>
    </row>
    <row r="58" spans="1:16" ht="9.9" customHeight="1" x14ac:dyDescent="0.3">
      <c r="A58" s="81" t="s">
        <v>431</v>
      </c>
      <c r="B58" s="136" t="s">
        <v>341</v>
      </c>
      <c r="C58" s="137"/>
      <c r="D58" s="137"/>
      <c r="E58" s="137"/>
      <c r="F58" s="137"/>
      <c r="G58" s="140" t="s">
        <v>432</v>
      </c>
      <c r="H58" s="141"/>
      <c r="I58" s="141"/>
      <c r="J58" s="141"/>
      <c r="K58" s="141"/>
      <c r="L58" s="82">
        <v>-121079</v>
      </c>
      <c r="M58" s="82">
        <v>0</v>
      </c>
      <c r="N58" s="82">
        <v>0</v>
      </c>
      <c r="O58" s="82">
        <v>-121079</v>
      </c>
      <c r="P58" s="82"/>
    </row>
    <row r="59" spans="1:16" ht="9.9" customHeight="1" x14ac:dyDescent="0.3">
      <c r="A59" s="83" t="s">
        <v>341</v>
      </c>
      <c r="B59" s="136" t="s">
        <v>341</v>
      </c>
      <c r="C59" s="137"/>
      <c r="D59" s="137"/>
      <c r="E59" s="137"/>
      <c r="F59" s="137"/>
      <c r="G59" s="84" t="s">
        <v>341</v>
      </c>
      <c r="H59" s="85"/>
      <c r="I59" s="85"/>
      <c r="J59" s="85"/>
      <c r="K59" s="85"/>
      <c r="L59" s="86"/>
      <c r="M59" s="86"/>
      <c r="N59" s="86"/>
      <c r="O59" s="86"/>
      <c r="P59" s="86"/>
    </row>
    <row r="60" spans="1:16" ht="9.9" customHeight="1" x14ac:dyDescent="0.3">
      <c r="A60" s="77" t="s">
        <v>433</v>
      </c>
      <c r="B60" s="136" t="s">
        <v>341</v>
      </c>
      <c r="C60" s="137"/>
      <c r="D60" s="137"/>
      <c r="E60" s="138" t="s">
        <v>434</v>
      </c>
      <c r="F60" s="139"/>
      <c r="G60" s="139"/>
      <c r="H60" s="139"/>
      <c r="I60" s="139"/>
      <c r="J60" s="139"/>
      <c r="K60" s="139"/>
      <c r="L60" s="80">
        <v>13676110.130000001</v>
      </c>
      <c r="M60" s="80">
        <v>54511</v>
      </c>
      <c r="N60" s="80">
        <v>0</v>
      </c>
      <c r="O60" s="80">
        <v>13730621.130000001</v>
      </c>
      <c r="P60" s="80"/>
    </row>
    <row r="61" spans="1:16" ht="9.9" customHeight="1" x14ac:dyDescent="0.3">
      <c r="A61" s="77" t="s">
        <v>435</v>
      </c>
      <c r="B61" s="136" t="s">
        <v>341</v>
      </c>
      <c r="C61" s="137"/>
      <c r="D61" s="137"/>
      <c r="E61" s="137"/>
      <c r="F61" s="138" t="s">
        <v>434</v>
      </c>
      <c r="G61" s="139"/>
      <c r="H61" s="139"/>
      <c r="I61" s="139"/>
      <c r="J61" s="139"/>
      <c r="K61" s="139"/>
      <c r="L61" s="80">
        <v>13676110.130000001</v>
      </c>
      <c r="M61" s="80">
        <v>54511</v>
      </c>
      <c r="N61" s="80">
        <v>0</v>
      </c>
      <c r="O61" s="80">
        <v>13730621.130000001</v>
      </c>
      <c r="P61" s="80"/>
    </row>
    <row r="62" spans="1:16" ht="9.9" customHeight="1" x14ac:dyDescent="0.3">
      <c r="A62" s="81" t="s">
        <v>436</v>
      </c>
      <c r="B62" s="136" t="s">
        <v>341</v>
      </c>
      <c r="C62" s="137"/>
      <c r="D62" s="137"/>
      <c r="E62" s="137"/>
      <c r="F62" s="137"/>
      <c r="G62" s="140" t="s">
        <v>417</v>
      </c>
      <c r="H62" s="141"/>
      <c r="I62" s="141"/>
      <c r="J62" s="141"/>
      <c r="K62" s="141"/>
      <c r="L62" s="82">
        <v>330449.21999999997</v>
      </c>
      <c r="M62" s="82">
        <v>0</v>
      </c>
      <c r="N62" s="82">
        <v>0</v>
      </c>
      <c r="O62" s="82">
        <v>330449.21999999997</v>
      </c>
      <c r="P62" s="82"/>
    </row>
    <row r="63" spans="1:16" ht="9.9" customHeight="1" x14ac:dyDescent="0.3">
      <c r="A63" s="81" t="s">
        <v>437</v>
      </c>
      <c r="B63" s="136" t="s">
        <v>341</v>
      </c>
      <c r="C63" s="137"/>
      <c r="D63" s="137"/>
      <c r="E63" s="137"/>
      <c r="F63" s="137"/>
      <c r="G63" s="140" t="s">
        <v>438</v>
      </c>
      <c r="H63" s="141"/>
      <c r="I63" s="141"/>
      <c r="J63" s="141"/>
      <c r="K63" s="141"/>
      <c r="L63" s="82">
        <v>170211.85</v>
      </c>
      <c r="M63" s="82">
        <v>0</v>
      </c>
      <c r="N63" s="82">
        <v>0</v>
      </c>
      <c r="O63" s="82">
        <v>170211.85</v>
      </c>
      <c r="P63" s="82"/>
    </row>
    <row r="64" spans="1:16" ht="9.9" customHeight="1" x14ac:dyDescent="0.3">
      <c r="A64" s="81" t="s">
        <v>439</v>
      </c>
      <c r="B64" s="136" t="s">
        <v>341</v>
      </c>
      <c r="C64" s="137"/>
      <c r="D64" s="137"/>
      <c r="E64" s="137"/>
      <c r="F64" s="137"/>
      <c r="G64" s="140" t="s">
        <v>440</v>
      </c>
      <c r="H64" s="141"/>
      <c r="I64" s="141"/>
      <c r="J64" s="141"/>
      <c r="K64" s="141"/>
      <c r="L64" s="82">
        <v>2379044.61</v>
      </c>
      <c r="M64" s="82">
        <v>0</v>
      </c>
      <c r="N64" s="82">
        <v>0</v>
      </c>
      <c r="O64" s="82">
        <v>2379044.61</v>
      </c>
      <c r="P64" s="82"/>
    </row>
    <row r="65" spans="1:16" ht="9.9" customHeight="1" x14ac:dyDescent="0.3">
      <c r="A65" s="81" t="s">
        <v>441</v>
      </c>
      <c r="B65" s="136" t="s">
        <v>341</v>
      </c>
      <c r="C65" s="137"/>
      <c r="D65" s="137"/>
      <c r="E65" s="137"/>
      <c r="F65" s="137"/>
      <c r="G65" s="140" t="s">
        <v>415</v>
      </c>
      <c r="H65" s="141"/>
      <c r="I65" s="141"/>
      <c r="J65" s="141"/>
      <c r="K65" s="141"/>
      <c r="L65" s="82">
        <v>1411245.31</v>
      </c>
      <c r="M65" s="82">
        <v>0</v>
      </c>
      <c r="N65" s="82">
        <v>0</v>
      </c>
      <c r="O65" s="82">
        <v>1411245.31</v>
      </c>
      <c r="P65" s="82"/>
    </row>
    <row r="66" spans="1:16" ht="9.9" customHeight="1" x14ac:dyDescent="0.3">
      <c r="A66" s="81" t="s">
        <v>442</v>
      </c>
      <c r="B66" s="136" t="s">
        <v>341</v>
      </c>
      <c r="C66" s="137"/>
      <c r="D66" s="137"/>
      <c r="E66" s="137"/>
      <c r="F66" s="137"/>
      <c r="G66" s="140" t="s">
        <v>413</v>
      </c>
      <c r="H66" s="141"/>
      <c r="I66" s="141"/>
      <c r="J66" s="141"/>
      <c r="K66" s="141"/>
      <c r="L66" s="82">
        <v>1987570.13</v>
      </c>
      <c r="M66" s="82">
        <v>3486</v>
      </c>
      <c r="N66" s="82">
        <v>0</v>
      </c>
      <c r="O66" s="82">
        <v>1991056.13</v>
      </c>
      <c r="P66" s="82"/>
    </row>
    <row r="67" spans="1:16" ht="9.9" customHeight="1" x14ac:dyDescent="0.3">
      <c r="A67" s="81" t="s">
        <v>443</v>
      </c>
      <c r="B67" s="136" t="s">
        <v>341</v>
      </c>
      <c r="C67" s="137"/>
      <c r="D67" s="137"/>
      <c r="E67" s="137"/>
      <c r="F67" s="137"/>
      <c r="G67" s="140" t="s">
        <v>444</v>
      </c>
      <c r="H67" s="141"/>
      <c r="I67" s="141"/>
      <c r="J67" s="141"/>
      <c r="K67" s="141"/>
      <c r="L67" s="82">
        <v>6274100.9000000004</v>
      </c>
      <c r="M67" s="82">
        <v>0</v>
      </c>
      <c r="N67" s="82">
        <v>0</v>
      </c>
      <c r="O67" s="82">
        <v>6274100.9000000004</v>
      </c>
      <c r="P67" s="82"/>
    </row>
    <row r="68" spans="1:16" ht="9.9" customHeight="1" x14ac:dyDescent="0.3">
      <c r="A68" s="81" t="s">
        <v>445</v>
      </c>
      <c r="B68" s="136" t="s">
        <v>341</v>
      </c>
      <c r="C68" s="137"/>
      <c r="D68" s="137"/>
      <c r="E68" s="137"/>
      <c r="F68" s="137"/>
      <c r="G68" s="140" t="s">
        <v>446</v>
      </c>
      <c r="H68" s="141"/>
      <c r="I68" s="141"/>
      <c r="J68" s="141"/>
      <c r="K68" s="141"/>
      <c r="L68" s="82">
        <v>710475.05</v>
      </c>
      <c r="M68" s="82">
        <v>51025</v>
      </c>
      <c r="N68" s="82">
        <v>0</v>
      </c>
      <c r="O68" s="82">
        <v>761500.05</v>
      </c>
      <c r="P68" s="82"/>
    </row>
    <row r="69" spans="1:16" ht="10.35" customHeight="1" x14ac:dyDescent="0.3">
      <c r="A69" s="81" t="s">
        <v>447</v>
      </c>
      <c r="B69" s="146" t="s">
        <v>341</v>
      </c>
      <c r="C69" s="147"/>
      <c r="D69" s="147"/>
      <c r="E69" s="147"/>
      <c r="F69" s="147"/>
      <c r="G69" s="148" t="s">
        <v>448</v>
      </c>
      <c r="H69" s="149"/>
      <c r="I69" s="149"/>
      <c r="J69" s="149"/>
      <c r="K69" s="149"/>
      <c r="L69" s="90">
        <v>104497</v>
      </c>
      <c r="M69" s="90">
        <v>0</v>
      </c>
      <c r="N69" s="90">
        <v>0</v>
      </c>
      <c r="O69" s="90">
        <v>104497</v>
      </c>
      <c r="P69" s="90"/>
    </row>
    <row r="70" spans="1:16" ht="9.9" customHeight="1" x14ac:dyDescent="0.3">
      <c r="A70" s="81" t="s">
        <v>449</v>
      </c>
      <c r="B70" s="150" t="s">
        <v>341</v>
      </c>
      <c r="C70" s="151"/>
      <c r="D70" s="151"/>
      <c r="E70" s="151"/>
      <c r="F70" s="151"/>
      <c r="G70" s="152" t="s">
        <v>411</v>
      </c>
      <c r="H70" s="153"/>
      <c r="I70" s="153"/>
      <c r="J70" s="153"/>
      <c r="K70" s="153"/>
      <c r="L70" s="91">
        <v>295946.06</v>
      </c>
      <c r="M70" s="91">
        <v>0</v>
      </c>
      <c r="N70" s="91">
        <v>0</v>
      </c>
      <c r="O70" s="91">
        <v>295946.06</v>
      </c>
      <c r="P70" s="91"/>
    </row>
    <row r="71" spans="1:16" ht="9.9" customHeight="1" x14ac:dyDescent="0.3">
      <c r="A71" s="81" t="s">
        <v>450</v>
      </c>
      <c r="B71" s="136" t="s">
        <v>341</v>
      </c>
      <c r="C71" s="137"/>
      <c r="D71" s="137"/>
      <c r="E71" s="137"/>
      <c r="F71" s="137"/>
      <c r="G71" s="140" t="s">
        <v>451</v>
      </c>
      <c r="H71" s="141"/>
      <c r="I71" s="141"/>
      <c r="J71" s="141"/>
      <c r="K71" s="141"/>
      <c r="L71" s="82">
        <v>12570</v>
      </c>
      <c r="M71" s="82">
        <v>0</v>
      </c>
      <c r="N71" s="82">
        <v>0</v>
      </c>
      <c r="O71" s="82">
        <v>12570</v>
      </c>
      <c r="P71" s="82"/>
    </row>
    <row r="72" spans="1:16" ht="9.9" customHeight="1" x14ac:dyDescent="0.3">
      <c r="A72" s="83" t="s">
        <v>341</v>
      </c>
      <c r="B72" s="136" t="s">
        <v>341</v>
      </c>
      <c r="C72" s="137"/>
      <c r="D72" s="137"/>
      <c r="E72" s="137"/>
      <c r="F72" s="137"/>
      <c r="G72" s="84" t="s">
        <v>341</v>
      </c>
      <c r="H72" s="85"/>
      <c r="I72" s="85"/>
      <c r="J72" s="85"/>
      <c r="K72" s="85"/>
      <c r="L72" s="86"/>
      <c r="M72" s="86"/>
      <c r="N72" s="86"/>
      <c r="O72" s="86"/>
      <c r="P72" s="86"/>
    </row>
    <row r="73" spans="1:16" ht="9.9" customHeight="1" x14ac:dyDescent="0.3">
      <c r="A73" s="77" t="s">
        <v>452</v>
      </c>
      <c r="B73" s="136" t="s">
        <v>341</v>
      </c>
      <c r="C73" s="137"/>
      <c r="D73" s="137"/>
      <c r="E73" s="138" t="s">
        <v>453</v>
      </c>
      <c r="F73" s="139"/>
      <c r="G73" s="139"/>
      <c r="H73" s="139"/>
      <c r="I73" s="139"/>
      <c r="J73" s="139"/>
      <c r="K73" s="139"/>
      <c r="L73" s="80">
        <v>-12092959.02</v>
      </c>
      <c r="M73" s="80">
        <v>11157.79</v>
      </c>
      <c r="N73" s="80">
        <v>56394.86</v>
      </c>
      <c r="O73" s="80">
        <v>-12138196.09</v>
      </c>
      <c r="P73" s="80"/>
    </row>
    <row r="74" spans="1:16" ht="9.9" customHeight="1" x14ac:dyDescent="0.3">
      <c r="A74" s="77" t="s">
        <v>454</v>
      </c>
      <c r="B74" s="136" t="s">
        <v>341</v>
      </c>
      <c r="C74" s="137"/>
      <c r="D74" s="137"/>
      <c r="E74" s="137"/>
      <c r="F74" s="138" t="s">
        <v>453</v>
      </c>
      <c r="G74" s="139"/>
      <c r="H74" s="139"/>
      <c r="I74" s="139"/>
      <c r="J74" s="139"/>
      <c r="K74" s="139"/>
      <c r="L74" s="80">
        <v>-12092959.02</v>
      </c>
      <c r="M74" s="80">
        <v>11157.79</v>
      </c>
      <c r="N74" s="80">
        <v>56394.86</v>
      </c>
      <c r="O74" s="80">
        <v>-12138196.09</v>
      </c>
      <c r="P74" s="80"/>
    </row>
    <row r="75" spans="1:16" ht="9.9" customHeight="1" x14ac:dyDescent="0.3">
      <c r="A75" s="81" t="s">
        <v>455</v>
      </c>
      <c r="B75" s="136" t="s">
        <v>341</v>
      </c>
      <c r="C75" s="137"/>
      <c r="D75" s="137"/>
      <c r="E75" s="137"/>
      <c r="F75" s="137"/>
      <c r="G75" s="140" t="s">
        <v>456</v>
      </c>
      <c r="H75" s="141"/>
      <c r="I75" s="141"/>
      <c r="J75" s="141"/>
      <c r="K75" s="141"/>
      <c r="L75" s="82">
        <v>-2379044.61</v>
      </c>
      <c r="M75" s="82">
        <v>0</v>
      </c>
      <c r="N75" s="82">
        <v>0</v>
      </c>
      <c r="O75" s="82">
        <v>-2379044.61</v>
      </c>
      <c r="P75" s="82"/>
    </row>
    <row r="76" spans="1:16" ht="9.9" customHeight="1" x14ac:dyDescent="0.3">
      <c r="A76" s="81" t="s">
        <v>457</v>
      </c>
      <c r="B76" s="136" t="s">
        <v>341</v>
      </c>
      <c r="C76" s="137"/>
      <c r="D76" s="137"/>
      <c r="E76" s="137"/>
      <c r="F76" s="137"/>
      <c r="G76" s="140" t="s">
        <v>424</v>
      </c>
      <c r="H76" s="141"/>
      <c r="I76" s="141"/>
      <c r="J76" s="141"/>
      <c r="K76" s="141"/>
      <c r="L76" s="82">
        <v>-1556631.76</v>
      </c>
      <c r="M76" s="82">
        <v>977.51</v>
      </c>
      <c r="N76" s="82">
        <v>11249.21</v>
      </c>
      <c r="O76" s="82">
        <v>-1566903.46</v>
      </c>
      <c r="P76" s="82"/>
    </row>
    <row r="77" spans="1:16" ht="9.9" customHeight="1" x14ac:dyDescent="0.3">
      <c r="A77" s="81" t="s">
        <v>458</v>
      </c>
      <c r="B77" s="136" t="s">
        <v>341</v>
      </c>
      <c r="C77" s="137"/>
      <c r="D77" s="137"/>
      <c r="E77" s="137"/>
      <c r="F77" s="137"/>
      <c r="G77" s="140" t="s">
        <v>426</v>
      </c>
      <c r="H77" s="141"/>
      <c r="I77" s="141"/>
      <c r="J77" s="141"/>
      <c r="K77" s="141"/>
      <c r="L77" s="82">
        <v>-1014084.89</v>
      </c>
      <c r="M77" s="82">
        <v>337.99</v>
      </c>
      <c r="N77" s="82">
        <v>11985.92</v>
      </c>
      <c r="O77" s="82">
        <v>-1025732.82</v>
      </c>
      <c r="P77" s="82"/>
    </row>
    <row r="78" spans="1:16" ht="9.9" customHeight="1" x14ac:dyDescent="0.3">
      <c r="A78" s="81" t="s">
        <v>459</v>
      </c>
      <c r="B78" s="136" t="s">
        <v>341</v>
      </c>
      <c r="C78" s="137"/>
      <c r="D78" s="137"/>
      <c r="E78" s="137"/>
      <c r="F78" s="137"/>
      <c r="G78" s="140" t="s">
        <v>428</v>
      </c>
      <c r="H78" s="141"/>
      <c r="I78" s="141"/>
      <c r="J78" s="141"/>
      <c r="K78" s="141"/>
      <c r="L78" s="82">
        <v>-330449.21999999997</v>
      </c>
      <c r="M78" s="82">
        <v>0</v>
      </c>
      <c r="N78" s="82">
        <v>0</v>
      </c>
      <c r="O78" s="82">
        <v>-330449.21999999997</v>
      </c>
      <c r="P78" s="82"/>
    </row>
    <row r="79" spans="1:16" ht="9.9" customHeight="1" x14ac:dyDescent="0.3">
      <c r="A79" s="81" t="s">
        <v>460</v>
      </c>
      <c r="B79" s="136" t="s">
        <v>341</v>
      </c>
      <c r="C79" s="137"/>
      <c r="D79" s="137"/>
      <c r="E79" s="137"/>
      <c r="F79" s="137"/>
      <c r="G79" s="140" t="s">
        <v>461</v>
      </c>
      <c r="H79" s="141"/>
      <c r="I79" s="141"/>
      <c r="J79" s="141"/>
      <c r="K79" s="141"/>
      <c r="L79" s="82">
        <v>-522750.59</v>
      </c>
      <c r="M79" s="82">
        <v>8571.61</v>
      </c>
      <c r="N79" s="82">
        <v>4299.88</v>
      </c>
      <c r="O79" s="82">
        <v>-518478.86</v>
      </c>
      <c r="P79" s="82"/>
    </row>
    <row r="80" spans="1:16" ht="9.9" customHeight="1" x14ac:dyDescent="0.3">
      <c r="A80" s="81" t="s">
        <v>462</v>
      </c>
      <c r="B80" s="136" t="s">
        <v>341</v>
      </c>
      <c r="C80" s="137"/>
      <c r="D80" s="137"/>
      <c r="E80" s="137"/>
      <c r="F80" s="137"/>
      <c r="G80" s="140" t="s">
        <v>463</v>
      </c>
      <c r="H80" s="141"/>
      <c r="I80" s="141"/>
      <c r="J80" s="141"/>
      <c r="K80" s="141"/>
      <c r="L80" s="82">
        <v>-60023.25</v>
      </c>
      <c r="M80" s="82">
        <v>0</v>
      </c>
      <c r="N80" s="82">
        <v>887.51</v>
      </c>
      <c r="O80" s="82">
        <v>-60910.76</v>
      </c>
      <c r="P80" s="82"/>
    </row>
    <row r="81" spans="1:16" ht="9.9" customHeight="1" x14ac:dyDescent="0.3">
      <c r="A81" s="81" t="s">
        <v>464</v>
      </c>
      <c r="B81" s="136" t="s">
        <v>341</v>
      </c>
      <c r="C81" s="137"/>
      <c r="D81" s="137"/>
      <c r="E81" s="137"/>
      <c r="F81" s="137"/>
      <c r="G81" s="140" t="s">
        <v>465</v>
      </c>
      <c r="H81" s="141"/>
      <c r="I81" s="141"/>
      <c r="J81" s="141"/>
      <c r="K81" s="141"/>
      <c r="L81" s="82">
        <v>-5796556.6100000003</v>
      </c>
      <c r="M81" s="82">
        <v>1237.8</v>
      </c>
      <c r="N81" s="82">
        <v>26948.02</v>
      </c>
      <c r="O81" s="82">
        <v>-5822266.8300000001</v>
      </c>
      <c r="P81" s="82"/>
    </row>
    <row r="82" spans="1:16" ht="9.9" customHeight="1" x14ac:dyDescent="0.3">
      <c r="A82" s="81" t="s">
        <v>466</v>
      </c>
      <c r="B82" s="136" t="s">
        <v>341</v>
      </c>
      <c r="C82" s="137"/>
      <c r="D82" s="137"/>
      <c r="E82" s="137"/>
      <c r="F82" s="137"/>
      <c r="G82" s="140" t="s">
        <v>467</v>
      </c>
      <c r="H82" s="141"/>
      <c r="I82" s="141"/>
      <c r="J82" s="141"/>
      <c r="K82" s="141"/>
      <c r="L82" s="82">
        <v>-150938.85</v>
      </c>
      <c r="M82" s="82">
        <v>32.880000000000003</v>
      </c>
      <c r="N82" s="82">
        <v>417.31</v>
      </c>
      <c r="O82" s="82">
        <v>-151323.28</v>
      </c>
      <c r="P82" s="82"/>
    </row>
    <row r="83" spans="1:16" ht="9.9" customHeight="1" x14ac:dyDescent="0.3">
      <c r="A83" s="81" t="s">
        <v>468</v>
      </c>
      <c r="B83" s="136" t="s">
        <v>341</v>
      </c>
      <c r="C83" s="137"/>
      <c r="D83" s="137"/>
      <c r="E83" s="137"/>
      <c r="F83" s="137"/>
      <c r="G83" s="140" t="s">
        <v>430</v>
      </c>
      <c r="H83" s="141"/>
      <c r="I83" s="141"/>
      <c r="J83" s="141"/>
      <c r="K83" s="141"/>
      <c r="L83" s="82">
        <v>-274905.03000000003</v>
      </c>
      <c r="M83" s="82">
        <v>0</v>
      </c>
      <c r="N83" s="82">
        <v>490.32</v>
      </c>
      <c r="O83" s="82">
        <v>-275395.34999999998</v>
      </c>
      <c r="P83" s="82"/>
    </row>
    <row r="84" spans="1:16" ht="9.9" customHeight="1" x14ac:dyDescent="0.3">
      <c r="A84" s="81" t="s">
        <v>469</v>
      </c>
      <c r="B84" s="136" t="s">
        <v>341</v>
      </c>
      <c r="C84" s="137"/>
      <c r="D84" s="137"/>
      <c r="E84" s="137"/>
      <c r="F84" s="137"/>
      <c r="G84" s="140" t="s">
        <v>470</v>
      </c>
      <c r="H84" s="141"/>
      <c r="I84" s="141"/>
      <c r="J84" s="141"/>
      <c r="K84" s="141"/>
      <c r="L84" s="82">
        <v>-7574.21</v>
      </c>
      <c r="M84" s="82">
        <v>0</v>
      </c>
      <c r="N84" s="82">
        <v>116.69</v>
      </c>
      <c r="O84" s="82">
        <v>-7690.9</v>
      </c>
      <c r="P84" s="82"/>
    </row>
    <row r="85" spans="1:16" ht="9.9" customHeight="1" x14ac:dyDescent="0.3">
      <c r="A85" s="83" t="s">
        <v>341</v>
      </c>
      <c r="B85" s="136" t="s">
        <v>341</v>
      </c>
      <c r="C85" s="137"/>
      <c r="D85" s="137"/>
      <c r="E85" s="137"/>
      <c r="F85" s="137"/>
      <c r="G85" s="84" t="s">
        <v>341</v>
      </c>
      <c r="H85" s="85"/>
      <c r="I85" s="85"/>
      <c r="J85" s="85"/>
      <c r="K85" s="85"/>
      <c r="L85" s="86"/>
      <c r="M85" s="86"/>
      <c r="N85" s="86"/>
      <c r="O85" s="86"/>
      <c r="P85" s="86"/>
    </row>
    <row r="86" spans="1:16" ht="9.9" customHeight="1" x14ac:dyDescent="0.3">
      <c r="A86" s="77" t="s">
        <v>471</v>
      </c>
      <c r="B86" s="136" t="s">
        <v>341</v>
      </c>
      <c r="C86" s="137"/>
      <c r="D86" s="137"/>
      <c r="E86" s="138" t="s">
        <v>472</v>
      </c>
      <c r="F86" s="139"/>
      <c r="G86" s="139"/>
      <c r="H86" s="139"/>
      <c r="I86" s="139"/>
      <c r="J86" s="139"/>
      <c r="K86" s="139"/>
      <c r="L86" s="80">
        <v>205041.86</v>
      </c>
      <c r="M86" s="80">
        <v>1727.95</v>
      </c>
      <c r="N86" s="80">
        <v>0</v>
      </c>
      <c r="O86" s="80">
        <v>206769.81</v>
      </c>
      <c r="P86" s="80"/>
    </row>
    <row r="87" spans="1:16" ht="9.9" customHeight="1" x14ac:dyDescent="0.3">
      <c r="A87" s="77" t="s">
        <v>473</v>
      </c>
      <c r="B87" s="136" t="s">
        <v>341</v>
      </c>
      <c r="C87" s="137"/>
      <c r="D87" s="137"/>
      <c r="E87" s="137"/>
      <c r="F87" s="138" t="s">
        <v>472</v>
      </c>
      <c r="G87" s="139"/>
      <c r="H87" s="139"/>
      <c r="I87" s="139"/>
      <c r="J87" s="139"/>
      <c r="K87" s="139"/>
      <c r="L87" s="80">
        <v>205041.86</v>
      </c>
      <c r="M87" s="80">
        <v>1727.95</v>
      </c>
      <c r="N87" s="80">
        <v>0</v>
      </c>
      <c r="O87" s="80">
        <v>206769.81</v>
      </c>
      <c r="P87" s="80"/>
    </row>
    <row r="88" spans="1:16" ht="9.9" customHeight="1" x14ac:dyDescent="0.3">
      <c r="A88" s="81" t="s">
        <v>474</v>
      </c>
      <c r="B88" s="136" t="s">
        <v>341</v>
      </c>
      <c r="C88" s="137"/>
      <c r="D88" s="137"/>
      <c r="E88" s="137"/>
      <c r="F88" s="137"/>
      <c r="G88" s="140" t="s">
        <v>475</v>
      </c>
      <c r="H88" s="141"/>
      <c r="I88" s="141"/>
      <c r="J88" s="141"/>
      <c r="K88" s="141"/>
      <c r="L88" s="82">
        <v>205041.86</v>
      </c>
      <c r="M88" s="82">
        <v>1727.95</v>
      </c>
      <c r="N88" s="82">
        <v>0</v>
      </c>
      <c r="O88" s="82">
        <v>206769.81</v>
      </c>
      <c r="P88" s="82"/>
    </row>
    <row r="89" spans="1:16" ht="9.9" customHeight="1" x14ac:dyDescent="0.3">
      <c r="A89" s="83" t="s">
        <v>341</v>
      </c>
      <c r="B89" s="136" t="s">
        <v>341</v>
      </c>
      <c r="C89" s="137"/>
      <c r="D89" s="137"/>
      <c r="E89" s="137"/>
      <c r="F89" s="137"/>
      <c r="G89" s="84" t="s">
        <v>341</v>
      </c>
      <c r="H89" s="85"/>
      <c r="I89" s="85"/>
      <c r="J89" s="85"/>
      <c r="K89" s="85"/>
      <c r="L89" s="86"/>
      <c r="M89" s="86"/>
      <c r="N89" s="86"/>
      <c r="O89" s="86"/>
      <c r="P89" s="86"/>
    </row>
    <row r="90" spans="1:16" ht="9.9" customHeight="1" x14ac:dyDescent="0.3">
      <c r="A90" s="77" t="s">
        <v>476</v>
      </c>
      <c r="B90" s="136" t="s">
        <v>341</v>
      </c>
      <c r="C90" s="137"/>
      <c r="D90" s="137"/>
      <c r="E90" s="138" t="s">
        <v>477</v>
      </c>
      <c r="F90" s="139"/>
      <c r="G90" s="139"/>
      <c r="H90" s="139"/>
      <c r="I90" s="139"/>
      <c r="J90" s="139"/>
      <c r="K90" s="139"/>
      <c r="L90" s="80">
        <v>-177636.13</v>
      </c>
      <c r="M90" s="80">
        <v>25.56</v>
      </c>
      <c r="N90" s="80">
        <v>907.85</v>
      </c>
      <c r="O90" s="80">
        <v>-178518.42</v>
      </c>
      <c r="P90" s="80"/>
    </row>
    <row r="91" spans="1:16" ht="9.9" customHeight="1" x14ac:dyDescent="0.3">
      <c r="A91" s="77" t="s">
        <v>478</v>
      </c>
      <c r="B91" s="136" t="s">
        <v>341</v>
      </c>
      <c r="C91" s="137"/>
      <c r="D91" s="137"/>
      <c r="E91" s="137"/>
      <c r="F91" s="138" t="s">
        <v>479</v>
      </c>
      <c r="G91" s="139"/>
      <c r="H91" s="139"/>
      <c r="I91" s="139"/>
      <c r="J91" s="139"/>
      <c r="K91" s="139"/>
      <c r="L91" s="80">
        <v>-177636.13</v>
      </c>
      <c r="M91" s="80">
        <v>25.56</v>
      </c>
      <c r="N91" s="80">
        <v>907.85</v>
      </c>
      <c r="O91" s="80">
        <v>-178518.42</v>
      </c>
      <c r="P91" s="80"/>
    </row>
    <row r="92" spans="1:16" ht="9.9" customHeight="1" x14ac:dyDescent="0.3">
      <c r="A92" s="81" t="s">
        <v>480</v>
      </c>
      <c r="B92" s="136" t="s">
        <v>341</v>
      </c>
      <c r="C92" s="137"/>
      <c r="D92" s="137"/>
      <c r="E92" s="137"/>
      <c r="F92" s="137"/>
      <c r="G92" s="140" t="s">
        <v>481</v>
      </c>
      <c r="H92" s="141"/>
      <c r="I92" s="141"/>
      <c r="J92" s="141"/>
      <c r="K92" s="141"/>
      <c r="L92" s="82">
        <v>-177636.13</v>
      </c>
      <c r="M92" s="82">
        <v>25.56</v>
      </c>
      <c r="N92" s="82">
        <v>907.85</v>
      </c>
      <c r="O92" s="82">
        <v>-178518.42</v>
      </c>
      <c r="P92" s="82"/>
    </row>
    <row r="93" spans="1:16" ht="9.9" customHeight="1" x14ac:dyDescent="0.3">
      <c r="A93" s="77" t="s">
        <v>341</v>
      </c>
      <c r="B93" s="136" t="s">
        <v>341</v>
      </c>
      <c r="C93" s="137"/>
      <c r="D93" s="137"/>
      <c r="E93" s="87" t="s">
        <v>341</v>
      </c>
      <c r="F93" s="88"/>
      <c r="G93" s="88"/>
      <c r="H93" s="88"/>
      <c r="I93" s="88"/>
      <c r="J93" s="88"/>
      <c r="K93" s="88"/>
      <c r="L93" s="89"/>
      <c r="M93" s="89"/>
      <c r="N93" s="89"/>
      <c r="O93" s="89"/>
      <c r="P93" s="89"/>
    </row>
    <row r="94" spans="1:16" ht="9.9" customHeight="1" x14ac:dyDescent="0.3">
      <c r="A94" s="77" t="s">
        <v>56</v>
      </c>
      <c r="B94" s="138" t="s">
        <v>482</v>
      </c>
      <c r="C94" s="139"/>
      <c r="D94" s="139"/>
      <c r="E94" s="139"/>
      <c r="F94" s="139"/>
      <c r="G94" s="139"/>
      <c r="H94" s="139"/>
      <c r="I94" s="139"/>
      <c r="J94" s="139"/>
      <c r="K94" s="139"/>
      <c r="L94" s="80">
        <v>15421669.109999999</v>
      </c>
      <c r="M94" s="80">
        <v>5388165.7400000002</v>
      </c>
      <c r="N94" s="80">
        <v>3460170.53</v>
      </c>
      <c r="O94" s="80">
        <v>13493673.9</v>
      </c>
      <c r="P94" s="80"/>
    </row>
    <row r="95" spans="1:16" ht="9.9" customHeight="1" x14ac:dyDescent="0.3">
      <c r="A95" s="77" t="s">
        <v>483</v>
      </c>
      <c r="B95" s="79" t="s">
        <v>341</v>
      </c>
      <c r="C95" s="138" t="s">
        <v>484</v>
      </c>
      <c r="D95" s="139"/>
      <c r="E95" s="139"/>
      <c r="F95" s="139"/>
      <c r="G95" s="139"/>
      <c r="H95" s="139"/>
      <c r="I95" s="139"/>
      <c r="J95" s="139"/>
      <c r="K95" s="139"/>
      <c r="L95" s="80">
        <v>13431215.34</v>
      </c>
      <c r="M95" s="80">
        <v>5382083.8399999999</v>
      </c>
      <c r="N95" s="80">
        <v>3447911.51</v>
      </c>
      <c r="O95" s="80">
        <v>11497043.01</v>
      </c>
      <c r="P95" s="80"/>
    </row>
    <row r="96" spans="1:16" ht="9.9" customHeight="1" x14ac:dyDescent="0.3">
      <c r="A96" s="77" t="s">
        <v>485</v>
      </c>
      <c r="B96" s="136" t="s">
        <v>341</v>
      </c>
      <c r="C96" s="137"/>
      <c r="D96" s="138" t="s">
        <v>486</v>
      </c>
      <c r="E96" s="139"/>
      <c r="F96" s="139"/>
      <c r="G96" s="139"/>
      <c r="H96" s="139"/>
      <c r="I96" s="139"/>
      <c r="J96" s="139"/>
      <c r="K96" s="139"/>
      <c r="L96" s="80">
        <v>3033799.62</v>
      </c>
      <c r="M96" s="80">
        <v>3764353.3</v>
      </c>
      <c r="N96" s="80">
        <v>3447911.51</v>
      </c>
      <c r="O96" s="80">
        <v>2717357.83</v>
      </c>
      <c r="P96" s="80"/>
    </row>
    <row r="97" spans="1:16" ht="9.9" customHeight="1" x14ac:dyDescent="0.3">
      <c r="A97" s="77" t="s">
        <v>487</v>
      </c>
      <c r="B97" s="136" t="s">
        <v>341</v>
      </c>
      <c r="C97" s="137"/>
      <c r="D97" s="137"/>
      <c r="E97" s="138" t="s">
        <v>488</v>
      </c>
      <c r="F97" s="139"/>
      <c r="G97" s="139"/>
      <c r="H97" s="139"/>
      <c r="I97" s="139"/>
      <c r="J97" s="139"/>
      <c r="K97" s="139"/>
      <c r="L97" s="80">
        <v>1880849.16</v>
      </c>
      <c r="M97" s="80">
        <v>2717201.21</v>
      </c>
      <c r="N97" s="80">
        <v>2805494.26</v>
      </c>
      <c r="O97" s="80">
        <v>1969142.21</v>
      </c>
      <c r="P97" s="80"/>
    </row>
    <row r="98" spans="1:16" ht="9.9" customHeight="1" x14ac:dyDescent="0.3">
      <c r="A98" s="77" t="s">
        <v>489</v>
      </c>
      <c r="B98" s="136" t="s">
        <v>341</v>
      </c>
      <c r="C98" s="137"/>
      <c r="D98" s="137"/>
      <c r="E98" s="137"/>
      <c r="F98" s="138" t="s">
        <v>488</v>
      </c>
      <c r="G98" s="139"/>
      <c r="H98" s="139"/>
      <c r="I98" s="139"/>
      <c r="J98" s="139"/>
      <c r="K98" s="139"/>
      <c r="L98" s="80">
        <v>1880849.16</v>
      </c>
      <c r="M98" s="80">
        <v>2717201.21</v>
      </c>
      <c r="N98" s="80">
        <v>2805494.26</v>
      </c>
      <c r="O98" s="80">
        <v>1969142.21</v>
      </c>
      <c r="P98" s="80"/>
    </row>
    <row r="99" spans="1:16" ht="9.9" customHeight="1" x14ac:dyDescent="0.3">
      <c r="A99" s="81" t="s">
        <v>490</v>
      </c>
      <c r="B99" s="136" t="s">
        <v>341</v>
      </c>
      <c r="C99" s="137"/>
      <c r="D99" s="137"/>
      <c r="E99" s="137"/>
      <c r="F99" s="137"/>
      <c r="G99" s="140" t="s">
        <v>491</v>
      </c>
      <c r="H99" s="141"/>
      <c r="I99" s="141"/>
      <c r="J99" s="141"/>
      <c r="K99" s="141"/>
      <c r="L99" s="82">
        <v>915.18</v>
      </c>
      <c r="M99" s="82">
        <v>686529</v>
      </c>
      <c r="N99" s="82">
        <v>685613.82</v>
      </c>
      <c r="O99" s="82">
        <v>0</v>
      </c>
      <c r="P99" s="82"/>
    </row>
    <row r="100" spans="1:16" ht="9.9" customHeight="1" x14ac:dyDescent="0.3">
      <c r="A100" s="81" t="s">
        <v>492</v>
      </c>
      <c r="B100" s="136" t="s">
        <v>341</v>
      </c>
      <c r="C100" s="137"/>
      <c r="D100" s="137"/>
      <c r="E100" s="137"/>
      <c r="F100" s="137"/>
      <c r="G100" s="140" t="s">
        <v>493</v>
      </c>
      <c r="H100" s="141"/>
      <c r="I100" s="141"/>
      <c r="J100" s="141"/>
      <c r="K100" s="141"/>
      <c r="L100" s="82">
        <v>1285810.8400000001</v>
      </c>
      <c r="M100" s="82">
        <v>1285810.8400000001</v>
      </c>
      <c r="N100" s="82">
        <v>1314850.68</v>
      </c>
      <c r="O100" s="82">
        <v>1314850.68</v>
      </c>
      <c r="P100" s="82"/>
    </row>
    <row r="101" spans="1:16" ht="9.9" customHeight="1" x14ac:dyDescent="0.3">
      <c r="A101" s="81" t="s">
        <v>494</v>
      </c>
      <c r="B101" s="136" t="s">
        <v>341</v>
      </c>
      <c r="C101" s="137"/>
      <c r="D101" s="137"/>
      <c r="E101" s="137"/>
      <c r="F101" s="137"/>
      <c r="G101" s="140" t="s">
        <v>495</v>
      </c>
      <c r="H101" s="141"/>
      <c r="I101" s="141"/>
      <c r="J101" s="141"/>
      <c r="K101" s="141"/>
      <c r="L101" s="82">
        <v>410652</v>
      </c>
      <c r="M101" s="82">
        <v>410652</v>
      </c>
      <c r="N101" s="82">
        <v>474277.66</v>
      </c>
      <c r="O101" s="82">
        <v>474277.66</v>
      </c>
      <c r="P101" s="82"/>
    </row>
    <row r="102" spans="1:16" ht="9.9" customHeight="1" x14ac:dyDescent="0.3">
      <c r="A102" s="81" t="s">
        <v>496</v>
      </c>
      <c r="B102" s="136" t="s">
        <v>341</v>
      </c>
      <c r="C102" s="137"/>
      <c r="D102" s="137"/>
      <c r="E102" s="137"/>
      <c r="F102" s="137"/>
      <c r="G102" s="140" t="s">
        <v>497</v>
      </c>
      <c r="H102" s="141"/>
      <c r="I102" s="141"/>
      <c r="J102" s="141"/>
      <c r="K102" s="141"/>
      <c r="L102" s="82">
        <v>0</v>
      </c>
      <c r="M102" s="82">
        <v>1911.5</v>
      </c>
      <c r="N102" s="82">
        <v>1911.5</v>
      </c>
      <c r="O102" s="82">
        <v>0</v>
      </c>
      <c r="P102" s="82"/>
    </row>
    <row r="103" spans="1:16" ht="9.9" customHeight="1" x14ac:dyDescent="0.3">
      <c r="A103" s="81" t="s">
        <v>498</v>
      </c>
      <c r="B103" s="136" t="s">
        <v>341</v>
      </c>
      <c r="C103" s="137"/>
      <c r="D103" s="137"/>
      <c r="E103" s="137"/>
      <c r="F103" s="137"/>
      <c r="G103" s="140" t="s">
        <v>499</v>
      </c>
      <c r="H103" s="141"/>
      <c r="I103" s="141"/>
      <c r="J103" s="141"/>
      <c r="K103" s="141"/>
      <c r="L103" s="82">
        <v>0</v>
      </c>
      <c r="M103" s="82">
        <v>7250.03</v>
      </c>
      <c r="N103" s="82">
        <v>7250.03</v>
      </c>
      <c r="O103" s="82">
        <v>0</v>
      </c>
      <c r="P103" s="82"/>
    </row>
    <row r="104" spans="1:16" ht="9.9" customHeight="1" x14ac:dyDescent="0.3">
      <c r="A104" s="81" t="s">
        <v>500</v>
      </c>
      <c r="B104" s="136" t="s">
        <v>341</v>
      </c>
      <c r="C104" s="137"/>
      <c r="D104" s="137"/>
      <c r="E104" s="137"/>
      <c r="F104" s="137"/>
      <c r="G104" s="140" t="s">
        <v>501</v>
      </c>
      <c r="H104" s="141"/>
      <c r="I104" s="141"/>
      <c r="J104" s="141"/>
      <c r="K104" s="141"/>
      <c r="L104" s="82">
        <v>183471.14</v>
      </c>
      <c r="M104" s="82">
        <v>325047.84000000003</v>
      </c>
      <c r="N104" s="82">
        <v>321590.57</v>
      </c>
      <c r="O104" s="82">
        <v>180013.87</v>
      </c>
      <c r="P104" s="82"/>
    </row>
    <row r="105" spans="1:16" ht="9.9" customHeight="1" x14ac:dyDescent="0.3">
      <c r="A105" s="83" t="s">
        <v>341</v>
      </c>
      <c r="B105" s="136" t="s">
        <v>341</v>
      </c>
      <c r="C105" s="137"/>
      <c r="D105" s="137"/>
      <c r="E105" s="137"/>
      <c r="F105" s="137"/>
      <c r="G105" s="84" t="s">
        <v>341</v>
      </c>
      <c r="H105" s="85"/>
      <c r="I105" s="85"/>
      <c r="J105" s="85"/>
      <c r="K105" s="85"/>
      <c r="L105" s="86"/>
      <c r="M105" s="86"/>
      <c r="N105" s="86"/>
      <c r="O105" s="86"/>
      <c r="P105" s="86"/>
    </row>
    <row r="106" spans="1:16" ht="9.9" customHeight="1" x14ac:dyDescent="0.3">
      <c r="A106" s="77" t="s">
        <v>502</v>
      </c>
      <c r="B106" s="136" t="s">
        <v>341</v>
      </c>
      <c r="C106" s="137"/>
      <c r="D106" s="137"/>
      <c r="E106" s="138" t="s">
        <v>503</v>
      </c>
      <c r="F106" s="139"/>
      <c r="G106" s="139"/>
      <c r="H106" s="139"/>
      <c r="I106" s="139"/>
      <c r="J106" s="139"/>
      <c r="K106" s="139"/>
      <c r="L106" s="80">
        <v>616476.86</v>
      </c>
      <c r="M106" s="80">
        <v>629874.29</v>
      </c>
      <c r="N106" s="80">
        <v>261352.23</v>
      </c>
      <c r="O106" s="80">
        <v>247954.8</v>
      </c>
      <c r="P106" s="80"/>
    </row>
    <row r="107" spans="1:16" ht="9.9" customHeight="1" x14ac:dyDescent="0.3">
      <c r="A107" s="77" t="s">
        <v>504</v>
      </c>
      <c r="B107" s="136" t="s">
        <v>341</v>
      </c>
      <c r="C107" s="137"/>
      <c r="D107" s="137"/>
      <c r="E107" s="137"/>
      <c r="F107" s="138" t="s">
        <v>503</v>
      </c>
      <c r="G107" s="139"/>
      <c r="H107" s="139"/>
      <c r="I107" s="139"/>
      <c r="J107" s="139"/>
      <c r="K107" s="139"/>
      <c r="L107" s="80">
        <v>616476.86</v>
      </c>
      <c r="M107" s="80">
        <v>629874.29</v>
      </c>
      <c r="N107" s="80">
        <v>261352.23</v>
      </c>
      <c r="O107" s="80">
        <v>247954.8</v>
      </c>
      <c r="P107" s="80"/>
    </row>
    <row r="108" spans="1:16" ht="9.9" customHeight="1" x14ac:dyDescent="0.3">
      <c r="A108" s="81" t="s">
        <v>505</v>
      </c>
      <c r="B108" s="136" t="s">
        <v>341</v>
      </c>
      <c r="C108" s="137"/>
      <c r="D108" s="137"/>
      <c r="E108" s="137"/>
      <c r="F108" s="137"/>
      <c r="G108" s="140" t="s">
        <v>506</v>
      </c>
      <c r="H108" s="141"/>
      <c r="I108" s="141"/>
      <c r="J108" s="141"/>
      <c r="K108" s="141"/>
      <c r="L108" s="82">
        <v>488151.29</v>
      </c>
      <c r="M108" s="82">
        <v>501548.72</v>
      </c>
      <c r="N108" s="82">
        <v>207317.49</v>
      </c>
      <c r="O108" s="82">
        <v>193920.06</v>
      </c>
      <c r="P108" s="82"/>
    </row>
    <row r="109" spans="1:16" ht="9.9" customHeight="1" x14ac:dyDescent="0.3">
      <c r="A109" s="81" t="s">
        <v>507</v>
      </c>
      <c r="B109" s="136" t="s">
        <v>341</v>
      </c>
      <c r="C109" s="137"/>
      <c r="D109" s="137"/>
      <c r="E109" s="137"/>
      <c r="F109" s="137"/>
      <c r="G109" s="140" t="s">
        <v>508</v>
      </c>
      <c r="H109" s="141"/>
      <c r="I109" s="141"/>
      <c r="J109" s="141"/>
      <c r="K109" s="141"/>
      <c r="L109" s="82">
        <v>111184.64</v>
      </c>
      <c r="M109" s="82">
        <v>111184.64</v>
      </c>
      <c r="N109" s="82">
        <v>45600.79</v>
      </c>
      <c r="O109" s="82">
        <v>45600.79</v>
      </c>
      <c r="P109" s="82"/>
    </row>
    <row r="110" spans="1:16" ht="9.9" customHeight="1" x14ac:dyDescent="0.3">
      <c r="A110" s="81" t="s">
        <v>509</v>
      </c>
      <c r="B110" s="136" t="s">
        <v>341</v>
      </c>
      <c r="C110" s="137"/>
      <c r="D110" s="137"/>
      <c r="E110" s="137"/>
      <c r="F110" s="137"/>
      <c r="G110" s="140" t="s">
        <v>510</v>
      </c>
      <c r="H110" s="141"/>
      <c r="I110" s="141"/>
      <c r="J110" s="141"/>
      <c r="K110" s="141"/>
      <c r="L110" s="82">
        <v>13792.93</v>
      </c>
      <c r="M110" s="82">
        <v>13792.93</v>
      </c>
      <c r="N110" s="82">
        <v>5758.42</v>
      </c>
      <c r="O110" s="82">
        <v>5758.42</v>
      </c>
      <c r="P110" s="82"/>
    </row>
    <row r="111" spans="1:16" ht="9.9" customHeight="1" x14ac:dyDescent="0.3">
      <c r="A111" s="81" t="s">
        <v>511</v>
      </c>
      <c r="B111" s="136" t="s">
        <v>341</v>
      </c>
      <c r="C111" s="137"/>
      <c r="D111" s="137"/>
      <c r="E111" s="137"/>
      <c r="F111" s="137"/>
      <c r="G111" s="140" t="s">
        <v>512</v>
      </c>
      <c r="H111" s="141"/>
      <c r="I111" s="141"/>
      <c r="J111" s="141"/>
      <c r="K111" s="141"/>
      <c r="L111" s="82">
        <v>3348</v>
      </c>
      <c r="M111" s="82">
        <v>3348</v>
      </c>
      <c r="N111" s="82">
        <v>2675.53</v>
      </c>
      <c r="O111" s="82">
        <v>2675.53</v>
      </c>
      <c r="P111" s="82"/>
    </row>
    <row r="112" spans="1:16" ht="9.9" customHeight="1" x14ac:dyDescent="0.3">
      <c r="A112" s="83" t="s">
        <v>341</v>
      </c>
      <c r="B112" s="136" t="s">
        <v>341</v>
      </c>
      <c r="C112" s="137"/>
      <c r="D112" s="137"/>
      <c r="E112" s="137"/>
      <c r="F112" s="137"/>
      <c r="G112" s="84" t="s">
        <v>341</v>
      </c>
      <c r="H112" s="85"/>
      <c r="I112" s="85"/>
      <c r="J112" s="85"/>
      <c r="K112" s="85"/>
      <c r="L112" s="86"/>
      <c r="M112" s="86"/>
      <c r="N112" s="86"/>
      <c r="O112" s="86"/>
      <c r="P112" s="86"/>
    </row>
    <row r="113" spans="1:16" ht="9.9" customHeight="1" x14ac:dyDescent="0.3">
      <c r="A113" s="77" t="s">
        <v>513</v>
      </c>
      <c r="B113" s="136" t="s">
        <v>341</v>
      </c>
      <c r="C113" s="137"/>
      <c r="D113" s="137"/>
      <c r="E113" s="138" t="s">
        <v>514</v>
      </c>
      <c r="F113" s="139"/>
      <c r="G113" s="139"/>
      <c r="H113" s="139"/>
      <c r="I113" s="139"/>
      <c r="J113" s="139"/>
      <c r="K113" s="139"/>
      <c r="L113" s="80">
        <v>375741.61</v>
      </c>
      <c r="M113" s="80">
        <v>113335.67</v>
      </c>
      <c r="N113" s="80">
        <v>59948.04</v>
      </c>
      <c r="O113" s="80">
        <v>322353.98</v>
      </c>
      <c r="P113" s="80"/>
    </row>
    <row r="114" spans="1:16" ht="9.9" customHeight="1" x14ac:dyDescent="0.3">
      <c r="A114" s="77" t="s">
        <v>515</v>
      </c>
      <c r="B114" s="136" t="s">
        <v>341</v>
      </c>
      <c r="C114" s="137"/>
      <c r="D114" s="137"/>
      <c r="E114" s="137"/>
      <c r="F114" s="138" t="s">
        <v>514</v>
      </c>
      <c r="G114" s="139"/>
      <c r="H114" s="139"/>
      <c r="I114" s="139"/>
      <c r="J114" s="139"/>
      <c r="K114" s="139"/>
      <c r="L114" s="80">
        <v>117017.91</v>
      </c>
      <c r="M114" s="80">
        <v>113335.67</v>
      </c>
      <c r="N114" s="80">
        <v>59948.04</v>
      </c>
      <c r="O114" s="80">
        <v>63630.28</v>
      </c>
      <c r="P114" s="80"/>
    </row>
    <row r="115" spans="1:16" ht="9.9" customHeight="1" x14ac:dyDescent="0.3">
      <c r="A115" s="81" t="s">
        <v>516</v>
      </c>
      <c r="B115" s="136" t="s">
        <v>341</v>
      </c>
      <c r="C115" s="137"/>
      <c r="D115" s="137"/>
      <c r="E115" s="137"/>
      <c r="F115" s="137"/>
      <c r="G115" s="140" t="s">
        <v>517</v>
      </c>
      <c r="H115" s="141"/>
      <c r="I115" s="141"/>
      <c r="J115" s="141"/>
      <c r="K115" s="141"/>
      <c r="L115" s="82">
        <v>53949.599999999999</v>
      </c>
      <c r="M115" s="82">
        <v>54559.51</v>
      </c>
      <c r="N115" s="82">
        <v>26914.35</v>
      </c>
      <c r="O115" s="82">
        <v>26304.44</v>
      </c>
      <c r="P115" s="82"/>
    </row>
    <row r="116" spans="1:16" ht="9.9" customHeight="1" x14ac:dyDescent="0.3">
      <c r="A116" s="81" t="s">
        <v>520</v>
      </c>
      <c r="B116" s="136" t="s">
        <v>341</v>
      </c>
      <c r="C116" s="137"/>
      <c r="D116" s="137"/>
      <c r="E116" s="137"/>
      <c r="F116" s="137"/>
      <c r="G116" s="140" t="s">
        <v>521</v>
      </c>
      <c r="H116" s="141"/>
      <c r="I116" s="141"/>
      <c r="J116" s="141"/>
      <c r="K116" s="141"/>
      <c r="L116" s="82">
        <v>2201.94</v>
      </c>
      <c r="M116" s="82">
        <v>2201.9899999999998</v>
      </c>
      <c r="N116" s="82">
        <v>1918.3</v>
      </c>
      <c r="O116" s="82">
        <v>1918.25</v>
      </c>
      <c r="P116" s="82"/>
    </row>
    <row r="117" spans="1:16" ht="9.9" customHeight="1" x14ac:dyDescent="0.3">
      <c r="A117" s="81" t="s">
        <v>522</v>
      </c>
      <c r="B117" s="136" t="s">
        <v>341</v>
      </c>
      <c r="C117" s="137"/>
      <c r="D117" s="137"/>
      <c r="E117" s="137"/>
      <c r="F117" s="137"/>
      <c r="G117" s="140" t="s">
        <v>523</v>
      </c>
      <c r="H117" s="141"/>
      <c r="I117" s="141"/>
      <c r="J117" s="141"/>
      <c r="K117" s="141"/>
      <c r="L117" s="82">
        <v>18204.14</v>
      </c>
      <c r="M117" s="82">
        <v>13911.93</v>
      </c>
      <c r="N117" s="82">
        <v>8840.25</v>
      </c>
      <c r="O117" s="82">
        <v>13132.46</v>
      </c>
      <c r="P117" s="82"/>
    </row>
    <row r="118" spans="1:16" ht="9.9" customHeight="1" x14ac:dyDescent="0.3">
      <c r="A118" s="81" t="s">
        <v>524</v>
      </c>
      <c r="B118" s="136" t="s">
        <v>341</v>
      </c>
      <c r="C118" s="137"/>
      <c r="D118" s="137"/>
      <c r="E118" s="137"/>
      <c r="F118" s="137"/>
      <c r="G118" s="140" t="s">
        <v>525</v>
      </c>
      <c r="H118" s="141"/>
      <c r="I118" s="141"/>
      <c r="J118" s="141"/>
      <c r="K118" s="141"/>
      <c r="L118" s="82">
        <v>35388.28</v>
      </c>
      <c r="M118" s="82">
        <v>35388.28</v>
      </c>
      <c r="N118" s="82">
        <v>17059.21</v>
      </c>
      <c r="O118" s="82">
        <v>17059.21</v>
      </c>
      <c r="P118" s="82"/>
    </row>
    <row r="119" spans="1:16" ht="9.9" customHeight="1" x14ac:dyDescent="0.3">
      <c r="A119" s="81" t="s">
        <v>526</v>
      </c>
      <c r="B119" s="136" t="s">
        <v>341</v>
      </c>
      <c r="C119" s="137"/>
      <c r="D119" s="137"/>
      <c r="E119" s="137"/>
      <c r="F119" s="137"/>
      <c r="G119" s="140" t="s">
        <v>527</v>
      </c>
      <c r="H119" s="141"/>
      <c r="I119" s="141"/>
      <c r="J119" s="141"/>
      <c r="K119" s="141"/>
      <c r="L119" s="82">
        <v>5588.61</v>
      </c>
      <c r="M119" s="82">
        <v>5588.62</v>
      </c>
      <c r="N119" s="82">
        <v>3696.58</v>
      </c>
      <c r="O119" s="82">
        <v>3696.57</v>
      </c>
      <c r="P119" s="82"/>
    </row>
    <row r="120" spans="1:16" ht="9.9" customHeight="1" x14ac:dyDescent="0.3">
      <c r="A120" s="81" t="s">
        <v>528</v>
      </c>
      <c r="B120" s="136" t="s">
        <v>341</v>
      </c>
      <c r="C120" s="137"/>
      <c r="D120" s="137"/>
      <c r="E120" s="137"/>
      <c r="F120" s="137"/>
      <c r="G120" s="140" t="s">
        <v>529</v>
      </c>
      <c r="H120" s="141"/>
      <c r="I120" s="141"/>
      <c r="J120" s="141"/>
      <c r="K120" s="141"/>
      <c r="L120" s="82">
        <v>539.99</v>
      </c>
      <c r="M120" s="82">
        <v>539.99</v>
      </c>
      <c r="N120" s="82">
        <v>431.52</v>
      </c>
      <c r="O120" s="82">
        <v>431.52</v>
      </c>
      <c r="P120" s="82"/>
    </row>
    <row r="121" spans="1:16" ht="9.9" customHeight="1" x14ac:dyDescent="0.3">
      <c r="A121" s="81" t="s">
        <v>530</v>
      </c>
      <c r="B121" s="136" t="s">
        <v>341</v>
      </c>
      <c r="C121" s="137"/>
      <c r="D121" s="137"/>
      <c r="E121" s="137"/>
      <c r="F121" s="137"/>
      <c r="G121" s="140" t="s">
        <v>531</v>
      </c>
      <c r="H121" s="141"/>
      <c r="I121" s="141"/>
      <c r="J121" s="141"/>
      <c r="K121" s="141"/>
      <c r="L121" s="82">
        <v>1145.3499999999999</v>
      </c>
      <c r="M121" s="82">
        <v>1145.3499999999999</v>
      </c>
      <c r="N121" s="82">
        <v>1087.83</v>
      </c>
      <c r="O121" s="82">
        <v>1087.83</v>
      </c>
      <c r="P121" s="82"/>
    </row>
    <row r="122" spans="1:16" ht="9.9" customHeight="1" x14ac:dyDescent="0.3">
      <c r="A122" s="83" t="s">
        <v>341</v>
      </c>
      <c r="B122" s="136" t="s">
        <v>341</v>
      </c>
      <c r="C122" s="137"/>
      <c r="D122" s="137"/>
      <c r="E122" s="137"/>
      <c r="F122" s="137"/>
      <c r="G122" s="84" t="s">
        <v>341</v>
      </c>
      <c r="H122" s="85"/>
      <c r="I122" s="85"/>
      <c r="J122" s="85"/>
      <c r="K122" s="85"/>
      <c r="L122" s="86"/>
      <c r="M122" s="86"/>
      <c r="N122" s="86"/>
      <c r="O122" s="86"/>
      <c r="P122" s="86"/>
    </row>
    <row r="123" spans="1:16" ht="9.9" customHeight="1" x14ac:dyDescent="0.3">
      <c r="A123" s="77" t="s">
        <v>532</v>
      </c>
      <c r="B123" s="136" t="s">
        <v>341</v>
      </c>
      <c r="C123" s="137"/>
      <c r="D123" s="137"/>
      <c r="E123" s="137"/>
      <c r="F123" s="138" t="s">
        <v>533</v>
      </c>
      <c r="G123" s="139"/>
      <c r="H123" s="139"/>
      <c r="I123" s="139"/>
      <c r="J123" s="139"/>
      <c r="K123" s="139"/>
      <c r="L123" s="80">
        <v>258723.7</v>
      </c>
      <c r="M123" s="80">
        <v>0</v>
      </c>
      <c r="N123" s="80">
        <v>0</v>
      </c>
      <c r="O123" s="80">
        <v>258723.7</v>
      </c>
      <c r="P123" s="80"/>
    </row>
    <row r="124" spans="1:16" ht="9.9" customHeight="1" x14ac:dyDescent="0.3">
      <c r="A124" s="81" t="s">
        <v>534</v>
      </c>
      <c r="B124" s="136" t="s">
        <v>341</v>
      </c>
      <c r="C124" s="137"/>
      <c r="D124" s="137"/>
      <c r="E124" s="137"/>
      <c r="F124" s="137"/>
      <c r="G124" s="140" t="s">
        <v>535</v>
      </c>
      <c r="H124" s="141"/>
      <c r="I124" s="141"/>
      <c r="J124" s="141"/>
      <c r="K124" s="141"/>
      <c r="L124" s="82">
        <v>258723.7</v>
      </c>
      <c r="M124" s="82">
        <v>0</v>
      </c>
      <c r="N124" s="82">
        <v>0</v>
      </c>
      <c r="O124" s="82">
        <v>258723.7</v>
      </c>
      <c r="P124" s="82"/>
    </row>
    <row r="125" spans="1:16" ht="9.9" customHeight="1" x14ac:dyDescent="0.3">
      <c r="A125" s="83" t="s">
        <v>341</v>
      </c>
      <c r="B125" s="136" t="s">
        <v>341</v>
      </c>
      <c r="C125" s="137"/>
      <c r="D125" s="137"/>
      <c r="E125" s="137"/>
      <c r="F125" s="137"/>
      <c r="G125" s="84" t="s">
        <v>341</v>
      </c>
      <c r="H125" s="85"/>
      <c r="I125" s="85"/>
      <c r="J125" s="85"/>
      <c r="K125" s="85"/>
      <c r="L125" s="86"/>
      <c r="M125" s="86"/>
      <c r="N125" s="86"/>
      <c r="O125" s="86"/>
      <c r="P125" s="86"/>
    </row>
    <row r="126" spans="1:16" ht="9.9" customHeight="1" x14ac:dyDescent="0.3">
      <c r="A126" s="77" t="s">
        <v>536</v>
      </c>
      <c r="B126" s="136" t="s">
        <v>341</v>
      </c>
      <c r="C126" s="137"/>
      <c r="D126" s="137"/>
      <c r="E126" s="138" t="s">
        <v>537</v>
      </c>
      <c r="F126" s="139"/>
      <c r="G126" s="139"/>
      <c r="H126" s="139"/>
      <c r="I126" s="139"/>
      <c r="J126" s="139"/>
      <c r="K126" s="139"/>
      <c r="L126" s="80">
        <v>160731.99</v>
      </c>
      <c r="M126" s="80">
        <v>303942.13</v>
      </c>
      <c r="N126" s="80">
        <v>320116.98</v>
      </c>
      <c r="O126" s="80">
        <v>176906.84</v>
      </c>
      <c r="P126" s="80"/>
    </row>
    <row r="127" spans="1:16" ht="9.9" customHeight="1" x14ac:dyDescent="0.3">
      <c r="A127" s="77" t="s">
        <v>538</v>
      </c>
      <c r="B127" s="136" t="s">
        <v>341</v>
      </c>
      <c r="C127" s="137"/>
      <c r="D127" s="137"/>
      <c r="E127" s="137"/>
      <c r="F127" s="138" t="s">
        <v>537</v>
      </c>
      <c r="G127" s="139"/>
      <c r="H127" s="139"/>
      <c r="I127" s="139"/>
      <c r="J127" s="139"/>
      <c r="K127" s="139"/>
      <c r="L127" s="80">
        <v>160731.99</v>
      </c>
      <c r="M127" s="80">
        <v>303942.13</v>
      </c>
      <c r="N127" s="80">
        <v>320116.98</v>
      </c>
      <c r="O127" s="80">
        <v>176906.84</v>
      </c>
      <c r="P127" s="80"/>
    </row>
    <row r="128" spans="1:16" ht="9.9" customHeight="1" x14ac:dyDescent="0.3">
      <c r="A128" s="81" t="s">
        <v>539</v>
      </c>
      <c r="B128" s="136" t="s">
        <v>341</v>
      </c>
      <c r="C128" s="137"/>
      <c r="D128" s="137"/>
      <c r="E128" s="137"/>
      <c r="F128" s="137"/>
      <c r="G128" s="140" t="s">
        <v>540</v>
      </c>
      <c r="H128" s="141"/>
      <c r="I128" s="141"/>
      <c r="J128" s="141"/>
      <c r="K128" s="141"/>
      <c r="L128" s="82">
        <v>160731.99</v>
      </c>
      <c r="M128" s="82">
        <v>303942.13</v>
      </c>
      <c r="N128" s="82">
        <v>320116.98</v>
      </c>
      <c r="O128" s="82">
        <v>176906.84</v>
      </c>
      <c r="P128" s="82"/>
    </row>
    <row r="129" spans="1:16" ht="9.9" customHeight="1" x14ac:dyDescent="0.3">
      <c r="A129" s="83" t="s">
        <v>341</v>
      </c>
      <c r="B129" s="136" t="s">
        <v>341</v>
      </c>
      <c r="C129" s="137"/>
      <c r="D129" s="137"/>
      <c r="E129" s="137"/>
      <c r="F129" s="137"/>
      <c r="G129" s="84" t="s">
        <v>341</v>
      </c>
      <c r="H129" s="85"/>
      <c r="I129" s="85"/>
      <c r="J129" s="85"/>
      <c r="K129" s="85"/>
      <c r="L129" s="86"/>
      <c r="M129" s="86"/>
      <c r="N129" s="86"/>
      <c r="O129" s="86"/>
      <c r="P129" s="86"/>
    </row>
    <row r="130" spans="1:16" ht="9.9" customHeight="1" x14ac:dyDescent="0.3">
      <c r="A130" s="77" t="s">
        <v>997</v>
      </c>
      <c r="B130" s="136" t="s">
        <v>341</v>
      </c>
      <c r="C130" s="137"/>
      <c r="D130" s="137"/>
      <c r="E130" s="138" t="s">
        <v>377</v>
      </c>
      <c r="F130" s="139"/>
      <c r="G130" s="139"/>
      <c r="H130" s="139"/>
      <c r="I130" s="139"/>
      <c r="J130" s="139"/>
      <c r="K130" s="139"/>
      <c r="L130" s="80">
        <v>0</v>
      </c>
      <c r="M130" s="80">
        <v>0</v>
      </c>
      <c r="N130" s="80">
        <v>1000</v>
      </c>
      <c r="O130" s="80">
        <v>1000</v>
      </c>
      <c r="P130" s="80"/>
    </row>
    <row r="131" spans="1:16" ht="9.9" customHeight="1" x14ac:dyDescent="0.3">
      <c r="A131" s="77" t="s">
        <v>998</v>
      </c>
      <c r="B131" s="136" t="s">
        <v>341</v>
      </c>
      <c r="C131" s="137"/>
      <c r="D131" s="137"/>
      <c r="E131" s="137"/>
      <c r="F131" s="138" t="s">
        <v>377</v>
      </c>
      <c r="G131" s="139"/>
      <c r="H131" s="139"/>
      <c r="I131" s="139"/>
      <c r="J131" s="139"/>
      <c r="K131" s="139"/>
      <c r="L131" s="80">
        <v>0</v>
      </c>
      <c r="M131" s="80">
        <v>0</v>
      </c>
      <c r="N131" s="80">
        <v>1000</v>
      </c>
      <c r="O131" s="80">
        <v>1000</v>
      </c>
      <c r="P131" s="80"/>
    </row>
    <row r="132" spans="1:16" ht="9.9" customHeight="1" x14ac:dyDescent="0.3">
      <c r="A132" s="81" t="s">
        <v>999</v>
      </c>
      <c r="B132" s="136" t="s">
        <v>341</v>
      </c>
      <c r="C132" s="137"/>
      <c r="D132" s="137"/>
      <c r="E132" s="137"/>
      <c r="F132" s="137"/>
      <c r="G132" s="140" t="s">
        <v>1000</v>
      </c>
      <c r="H132" s="141"/>
      <c r="I132" s="141"/>
      <c r="J132" s="141"/>
      <c r="K132" s="141"/>
      <c r="L132" s="82">
        <v>0</v>
      </c>
      <c r="M132" s="82">
        <v>0</v>
      </c>
      <c r="N132" s="82">
        <v>1000</v>
      </c>
      <c r="O132" s="82">
        <v>1000</v>
      </c>
      <c r="P132" s="82"/>
    </row>
    <row r="133" spans="1:16" ht="9.9" customHeight="1" x14ac:dyDescent="0.3">
      <c r="A133" s="83" t="s">
        <v>341</v>
      </c>
      <c r="B133" s="136" t="s">
        <v>341</v>
      </c>
      <c r="C133" s="137"/>
      <c r="D133" s="137"/>
      <c r="E133" s="137"/>
      <c r="F133" s="137"/>
      <c r="G133" s="84" t="s">
        <v>341</v>
      </c>
      <c r="H133" s="85"/>
      <c r="I133" s="85"/>
      <c r="J133" s="85"/>
      <c r="K133" s="85"/>
      <c r="L133" s="86"/>
      <c r="M133" s="86"/>
      <c r="N133" s="86"/>
      <c r="O133" s="86"/>
      <c r="P133" s="86"/>
    </row>
    <row r="134" spans="1:16" ht="9.9" customHeight="1" x14ac:dyDescent="0.3">
      <c r="A134" s="77" t="s">
        <v>541</v>
      </c>
      <c r="B134" s="136" t="s">
        <v>341</v>
      </c>
      <c r="C134" s="137"/>
      <c r="D134" s="138" t="s">
        <v>542</v>
      </c>
      <c r="E134" s="139"/>
      <c r="F134" s="139"/>
      <c r="G134" s="139"/>
      <c r="H134" s="139"/>
      <c r="I134" s="139"/>
      <c r="J134" s="139"/>
      <c r="K134" s="139"/>
      <c r="L134" s="80">
        <v>10397415.720000001</v>
      </c>
      <c r="M134" s="80">
        <v>1617730.54</v>
      </c>
      <c r="N134" s="80">
        <v>0</v>
      </c>
      <c r="O134" s="80">
        <v>8779685.1799999997</v>
      </c>
      <c r="P134" s="80"/>
    </row>
    <row r="135" spans="1:16" ht="9.9" customHeight="1" x14ac:dyDescent="0.3">
      <c r="A135" s="77" t="s">
        <v>543</v>
      </c>
      <c r="B135" s="136" t="s">
        <v>341</v>
      </c>
      <c r="C135" s="137"/>
      <c r="D135" s="137"/>
      <c r="E135" s="138" t="s">
        <v>542</v>
      </c>
      <c r="F135" s="139"/>
      <c r="G135" s="139"/>
      <c r="H135" s="139"/>
      <c r="I135" s="139"/>
      <c r="J135" s="139"/>
      <c r="K135" s="139"/>
      <c r="L135" s="80">
        <v>10397415.720000001</v>
      </c>
      <c r="M135" s="80">
        <v>1617730.54</v>
      </c>
      <c r="N135" s="80">
        <v>0</v>
      </c>
      <c r="O135" s="80">
        <v>8779685.1799999997</v>
      </c>
      <c r="P135" s="80"/>
    </row>
    <row r="136" spans="1:16" ht="9.9" customHeight="1" x14ac:dyDescent="0.3">
      <c r="A136" s="77" t="s">
        <v>544</v>
      </c>
      <c r="B136" s="136" t="s">
        <v>341</v>
      </c>
      <c r="C136" s="137"/>
      <c r="D136" s="137"/>
      <c r="E136" s="137"/>
      <c r="F136" s="138" t="s">
        <v>542</v>
      </c>
      <c r="G136" s="139"/>
      <c r="H136" s="139"/>
      <c r="I136" s="139"/>
      <c r="J136" s="139"/>
      <c r="K136" s="139"/>
      <c r="L136" s="80">
        <v>10397415.720000001</v>
      </c>
      <c r="M136" s="80">
        <v>1617730.54</v>
      </c>
      <c r="N136" s="80">
        <v>0</v>
      </c>
      <c r="O136" s="80">
        <v>8779685.1799999997</v>
      </c>
      <c r="P136" s="80"/>
    </row>
    <row r="137" spans="1:16" ht="10.35" customHeight="1" x14ac:dyDescent="0.3">
      <c r="A137" s="81" t="s">
        <v>545</v>
      </c>
      <c r="B137" s="146" t="s">
        <v>341</v>
      </c>
      <c r="C137" s="147"/>
      <c r="D137" s="147"/>
      <c r="E137" s="147"/>
      <c r="F137" s="147"/>
      <c r="G137" s="148" t="s">
        <v>546</v>
      </c>
      <c r="H137" s="149"/>
      <c r="I137" s="149"/>
      <c r="J137" s="149"/>
      <c r="K137" s="149"/>
      <c r="L137" s="90">
        <v>10397415.720000001</v>
      </c>
      <c r="M137" s="90">
        <v>1617730.54</v>
      </c>
      <c r="N137" s="90">
        <v>0</v>
      </c>
      <c r="O137" s="90">
        <v>8779685.1799999997</v>
      </c>
      <c r="P137" s="90"/>
    </row>
    <row r="138" spans="1:16" ht="9.9" customHeight="1" x14ac:dyDescent="0.3">
      <c r="A138" s="83" t="s">
        <v>341</v>
      </c>
      <c r="B138" s="150" t="s">
        <v>341</v>
      </c>
      <c r="C138" s="151"/>
      <c r="D138" s="151"/>
      <c r="E138" s="151"/>
      <c r="F138" s="151"/>
      <c r="G138" s="92" t="s">
        <v>341</v>
      </c>
      <c r="H138" s="93"/>
      <c r="I138" s="93"/>
      <c r="J138" s="93"/>
      <c r="K138" s="93"/>
      <c r="L138" s="94"/>
      <c r="M138" s="94"/>
      <c r="N138" s="94"/>
      <c r="O138" s="94"/>
      <c r="P138" s="94"/>
    </row>
    <row r="139" spans="1:16" ht="9.9" customHeight="1" x14ac:dyDescent="0.3">
      <c r="A139" s="77" t="s">
        <v>547</v>
      </c>
      <c r="B139" s="79" t="s">
        <v>341</v>
      </c>
      <c r="C139" s="138" t="s">
        <v>548</v>
      </c>
      <c r="D139" s="139"/>
      <c r="E139" s="139"/>
      <c r="F139" s="139"/>
      <c r="G139" s="139"/>
      <c r="H139" s="139"/>
      <c r="I139" s="139"/>
      <c r="J139" s="139"/>
      <c r="K139" s="139"/>
      <c r="L139" s="80">
        <v>1990453.77</v>
      </c>
      <c r="M139" s="80">
        <v>6081.9</v>
      </c>
      <c r="N139" s="80">
        <v>12259.02</v>
      </c>
      <c r="O139" s="80">
        <v>1996630.89</v>
      </c>
      <c r="P139" s="80"/>
    </row>
    <row r="140" spans="1:16" ht="9.9" customHeight="1" x14ac:dyDescent="0.3">
      <c r="A140" s="77" t="s">
        <v>549</v>
      </c>
      <c r="B140" s="136" t="s">
        <v>341</v>
      </c>
      <c r="C140" s="137"/>
      <c r="D140" s="138" t="s">
        <v>550</v>
      </c>
      <c r="E140" s="139"/>
      <c r="F140" s="139"/>
      <c r="G140" s="139"/>
      <c r="H140" s="139"/>
      <c r="I140" s="139"/>
      <c r="J140" s="139"/>
      <c r="K140" s="139"/>
      <c r="L140" s="80">
        <v>1990453.77</v>
      </c>
      <c r="M140" s="80">
        <v>6081.9</v>
      </c>
      <c r="N140" s="80">
        <v>12259.02</v>
      </c>
      <c r="O140" s="80">
        <v>1996630.89</v>
      </c>
      <c r="P140" s="80"/>
    </row>
    <row r="141" spans="1:16" ht="9.9" customHeight="1" x14ac:dyDescent="0.3">
      <c r="A141" s="77" t="s">
        <v>551</v>
      </c>
      <c r="B141" s="136" t="s">
        <v>341</v>
      </c>
      <c r="C141" s="137"/>
      <c r="D141" s="137"/>
      <c r="E141" s="138" t="s">
        <v>552</v>
      </c>
      <c r="F141" s="139"/>
      <c r="G141" s="139"/>
      <c r="H141" s="139"/>
      <c r="I141" s="139"/>
      <c r="J141" s="139"/>
      <c r="K141" s="139"/>
      <c r="L141" s="80">
        <v>1597752.91</v>
      </c>
      <c r="M141" s="80">
        <v>0</v>
      </c>
      <c r="N141" s="80">
        <v>10435.39</v>
      </c>
      <c r="O141" s="80">
        <v>1608188.3</v>
      </c>
      <c r="P141" s="80"/>
    </row>
    <row r="142" spans="1:16" ht="9.9" customHeight="1" x14ac:dyDescent="0.3">
      <c r="A142" s="77" t="s">
        <v>553</v>
      </c>
      <c r="B142" s="136" t="s">
        <v>341</v>
      </c>
      <c r="C142" s="137"/>
      <c r="D142" s="137"/>
      <c r="E142" s="137"/>
      <c r="F142" s="138" t="s">
        <v>552</v>
      </c>
      <c r="G142" s="139"/>
      <c r="H142" s="139"/>
      <c r="I142" s="139"/>
      <c r="J142" s="139"/>
      <c r="K142" s="139"/>
      <c r="L142" s="80">
        <v>1597752.91</v>
      </c>
      <c r="M142" s="80">
        <v>0</v>
      </c>
      <c r="N142" s="80">
        <v>10435.39</v>
      </c>
      <c r="O142" s="80">
        <v>1608188.3</v>
      </c>
      <c r="P142" s="80"/>
    </row>
    <row r="143" spans="1:16" ht="9.9" customHeight="1" x14ac:dyDescent="0.3">
      <c r="A143" s="81" t="s">
        <v>554</v>
      </c>
      <c r="B143" s="136" t="s">
        <v>341</v>
      </c>
      <c r="C143" s="137"/>
      <c r="D143" s="137"/>
      <c r="E143" s="137"/>
      <c r="F143" s="137"/>
      <c r="G143" s="140" t="s">
        <v>555</v>
      </c>
      <c r="H143" s="141"/>
      <c r="I143" s="141"/>
      <c r="J143" s="141"/>
      <c r="K143" s="141"/>
      <c r="L143" s="82">
        <v>1597752.91</v>
      </c>
      <c r="M143" s="82">
        <v>0</v>
      </c>
      <c r="N143" s="82">
        <v>10435.39</v>
      </c>
      <c r="O143" s="82">
        <v>1608188.3</v>
      </c>
      <c r="P143" s="82"/>
    </row>
    <row r="144" spans="1:16" ht="9.9" customHeight="1" x14ac:dyDescent="0.3">
      <c r="A144" s="83" t="s">
        <v>341</v>
      </c>
      <c r="B144" s="136" t="s">
        <v>341</v>
      </c>
      <c r="C144" s="137"/>
      <c r="D144" s="137"/>
      <c r="E144" s="137"/>
      <c r="F144" s="137"/>
      <c r="G144" s="84" t="s">
        <v>341</v>
      </c>
      <c r="H144" s="85"/>
      <c r="I144" s="85"/>
      <c r="J144" s="85"/>
      <c r="K144" s="85"/>
      <c r="L144" s="86"/>
      <c r="M144" s="86"/>
      <c r="N144" s="86"/>
      <c r="O144" s="86"/>
      <c r="P144" s="86"/>
    </row>
    <row r="145" spans="1:16" ht="9.9" customHeight="1" x14ac:dyDescent="0.3">
      <c r="A145" s="77" t="s">
        <v>556</v>
      </c>
      <c r="B145" s="136" t="s">
        <v>341</v>
      </c>
      <c r="C145" s="137"/>
      <c r="D145" s="137"/>
      <c r="E145" s="138" t="s">
        <v>557</v>
      </c>
      <c r="F145" s="139"/>
      <c r="G145" s="139"/>
      <c r="H145" s="139"/>
      <c r="I145" s="139"/>
      <c r="J145" s="139"/>
      <c r="K145" s="139"/>
      <c r="L145" s="80">
        <v>12803.93</v>
      </c>
      <c r="M145" s="80">
        <v>315.8</v>
      </c>
      <c r="N145" s="80">
        <v>0</v>
      </c>
      <c r="O145" s="80">
        <v>12488.13</v>
      </c>
      <c r="P145" s="80"/>
    </row>
    <row r="146" spans="1:16" ht="9.9" customHeight="1" x14ac:dyDescent="0.3">
      <c r="A146" s="77" t="s">
        <v>558</v>
      </c>
      <c r="B146" s="136" t="s">
        <v>341</v>
      </c>
      <c r="C146" s="137"/>
      <c r="D146" s="137"/>
      <c r="E146" s="137"/>
      <c r="F146" s="138" t="s">
        <v>557</v>
      </c>
      <c r="G146" s="139"/>
      <c r="H146" s="139"/>
      <c r="I146" s="139"/>
      <c r="J146" s="139"/>
      <c r="K146" s="139"/>
      <c r="L146" s="80">
        <v>12803.93</v>
      </c>
      <c r="M146" s="80">
        <v>315.8</v>
      </c>
      <c r="N146" s="80">
        <v>0</v>
      </c>
      <c r="O146" s="80">
        <v>12488.13</v>
      </c>
      <c r="P146" s="80"/>
    </row>
    <row r="147" spans="1:16" ht="9.9" customHeight="1" x14ac:dyDescent="0.3">
      <c r="A147" s="81" t="s">
        <v>559</v>
      </c>
      <c r="B147" s="136" t="s">
        <v>341</v>
      </c>
      <c r="C147" s="137"/>
      <c r="D147" s="137"/>
      <c r="E147" s="137"/>
      <c r="F147" s="137"/>
      <c r="G147" s="140" t="s">
        <v>560</v>
      </c>
      <c r="H147" s="141"/>
      <c r="I147" s="141"/>
      <c r="J147" s="141"/>
      <c r="K147" s="141"/>
      <c r="L147" s="82">
        <v>12803.93</v>
      </c>
      <c r="M147" s="82">
        <v>315.8</v>
      </c>
      <c r="N147" s="82">
        <v>0</v>
      </c>
      <c r="O147" s="82">
        <v>12488.13</v>
      </c>
      <c r="P147" s="82"/>
    </row>
    <row r="148" spans="1:16" ht="9.9" customHeight="1" x14ac:dyDescent="0.3">
      <c r="A148" s="83" t="s">
        <v>341</v>
      </c>
      <c r="B148" s="136" t="s">
        <v>341</v>
      </c>
      <c r="C148" s="137"/>
      <c r="D148" s="137"/>
      <c r="E148" s="137"/>
      <c r="F148" s="137"/>
      <c r="G148" s="84" t="s">
        <v>341</v>
      </c>
      <c r="H148" s="85"/>
      <c r="I148" s="85"/>
      <c r="J148" s="85"/>
      <c r="K148" s="85"/>
      <c r="L148" s="86"/>
      <c r="M148" s="86"/>
      <c r="N148" s="86"/>
      <c r="O148" s="86"/>
      <c r="P148" s="86"/>
    </row>
    <row r="149" spans="1:16" ht="9.9" customHeight="1" x14ac:dyDescent="0.3">
      <c r="A149" s="77" t="s">
        <v>561</v>
      </c>
      <c r="B149" s="136" t="s">
        <v>341</v>
      </c>
      <c r="C149" s="137"/>
      <c r="D149" s="137"/>
      <c r="E149" s="138" t="s">
        <v>562</v>
      </c>
      <c r="F149" s="139"/>
      <c r="G149" s="139"/>
      <c r="H149" s="139"/>
      <c r="I149" s="139"/>
      <c r="J149" s="139"/>
      <c r="K149" s="139"/>
      <c r="L149" s="80">
        <v>379896.93</v>
      </c>
      <c r="M149" s="80">
        <v>5766.1</v>
      </c>
      <c r="N149" s="80">
        <v>1823.63</v>
      </c>
      <c r="O149" s="80">
        <v>375954.46</v>
      </c>
      <c r="P149" s="80"/>
    </row>
    <row r="150" spans="1:16" ht="9.9" customHeight="1" x14ac:dyDescent="0.3">
      <c r="A150" s="77" t="s">
        <v>563</v>
      </c>
      <c r="B150" s="136" t="s">
        <v>341</v>
      </c>
      <c r="C150" s="137"/>
      <c r="D150" s="137"/>
      <c r="E150" s="137"/>
      <c r="F150" s="138" t="s">
        <v>562</v>
      </c>
      <c r="G150" s="139"/>
      <c r="H150" s="139"/>
      <c r="I150" s="139"/>
      <c r="J150" s="139"/>
      <c r="K150" s="139"/>
      <c r="L150" s="80">
        <v>379896.93</v>
      </c>
      <c r="M150" s="80">
        <v>5766.1</v>
      </c>
      <c r="N150" s="80">
        <v>1823.63</v>
      </c>
      <c r="O150" s="80">
        <v>375954.46</v>
      </c>
      <c r="P150" s="80"/>
    </row>
    <row r="151" spans="1:16" ht="9.9" customHeight="1" x14ac:dyDescent="0.3">
      <c r="A151" s="81" t="s">
        <v>564</v>
      </c>
      <c r="B151" s="136" t="s">
        <v>341</v>
      </c>
      <c r="C151" s="137"/>
      <c r="D151" s="137"/>
      <c r="E151" s="137"/>
      <c r="F151" s="137"/>
      <c r="G151" s="140" t="s">
        <v>565</v>
      </c>
      <c r="H151" s="141"/>
      <c r="I151" s="141"/>
      <c r="J151" s="141"/>
      <c r="K151" s="141"/>
      <c r="L151" s="82">
        <v>61393.87</v>
      </c>
      <c r="M151" s="82">
        <v>5766.1</v>
      </c>
      <c r="N151" s="82">
        <v>231.12</v>
      </c>
      <c r="O151" s="82">
        <v>55858.89</v>
      </c>
      <c r="P151" s="82"/>
    </row>
    <row r="152" spans="1:16" ht="9.9" customHeight="1" x14ac:dyDescent="0.3">
      <c r="A152" s="81" t="s">
        <v>566</v>
      </c>
      <c r="B152" s="136" t="s">
        <v>341</v>
      </c>
      <c r="C152" s="137"/>
      <c r="D152" s="137"/>
      <c r="E152" s="137"/>
      <c r="F152" s="137"/>
      <c r="G152" s="140" t="s">
        <v>567</v>
      </c>
      <c r="H152" s="141"/>
      <c r="I152" s="141"/>
      <c r="J152" s="141"/>
      <c r="K152" s="141"/>
      <c r="L152" s="82">
        <v>318503.06</v>
      </c>
      <c r="M152" s="82">
        <v>0</v>
      </c>
      <c r="N152" s="82">
        <v>1592.51</v>
      </c>
      <c r="O152" s="82">
        <v>320095.57</v>
      </c>
      <c r="P152" s="82"/>
    </row>
    <row r="153" spans="1:16" ht="9.9" customHeight="1" x14ac:dyDescent="0.3">
      <c r="A153" s="77" t="s">
        <v>341</v>
      </c>
      <c r="B153" s="136" t="s">
        <v>341</v>
      </c>
      <c r="C153" s="137"/>
      <c r="D153" s="87" t="s">
        <v>341</v>
      </c>
      <c r="E153" s="88"/>
      <c r="F153" s="88"/>
      <c r="G153" s="88"/>
      <c r="H153" s="88"/>
      <c r="I153" s="88"/>
      <c r="J153" s="88"/>
      <c r="K153" s="88"/>
      <c r="L153" s="89"/>
      <c r="M153" s="89"/>
      <c r="N153" s="89"/>
      <c r="O153" s="89"/>
      <c r="P153" s="89"/>
    </row>
    <row r="154" spans="1:16" ht="9.9" customHeight="1" x14ac:dyDescent="0.3">
      <c r="A154" s="77" t="s">
        <v>60</v>
      </c>
      <c r="B154" s="138" t="s">
        <v>568</v>
      </c>
      <c r="C154" s="139"/>
      <c r="D154" s="139"/>
      <c r="E154" s="139"/>
      <c r="F154" s="139"/>
      <c r="G154" s="139"/>
      <c r="H154" s="139"/>
      <c r="I154" s="139"/>
      <c r="J154" s="139"/>
      <c r="K154" s="139"/>
      <c r="L154" s="80">
        <v>10128727.33</v>
      </c>
      <c r="M154" s="80">
        <v>3402771.76</v>
      </c>
      <c r="N154" s="80">
        <v>1767535.02</v>
      </c>
      <c r="O154" s="80">
        <v>11763964.07</v>
      </c>
      <c r="P154" s="80">
        <f>M154-N154</f>
        <v>1635236.7399999998</v>
      </c>
    </row>
    <row r="155" spans="1:16" ht="9.9" customHeight="1" x14ac:dyDescent="0.3">
      <c r="A155" s="77" t="s">
        <v>569</v>
      </c>
      <c r="B155" s="79" t="s">
        <v>341</v>
      </c>
      <c r="C155" s="138" t="s">
        <v>570</v>
      </c>
      <c r="D155" s="139"/>
      <c r="E155" s="139"/>
      <c r="F155" s="139"/>
      <c r="G155" s="139"/>
      <c r="H155" s="139"/>
      <c r="I155" s="139"/>
      <c r="J155" s="139"/>
      <c r="K155" s="139"/>
      <c r="L155" s="80">
        <v>8659108.6899999995</v>
      </c>
      <c r="M155" s="80">
        <v>3224811.72</v>
      </c>
      <c r="N155" s="80">
        <v>1750585.52</v>
      </c>
      <c r="O155" s="80">
        <v>10133334.890000001</v>
      </c>
      <c r="P155" s="80">
        <f t="shared" ref="P155:P163" si="0">M155-N155</f>
        <v>1474226.2000000002</v>
      </c>
    </row>
    <row r="156" spans="1:16" ht="9.9" customHeight="1" x14ac:dyDescent="0.3">
      <c r="A156" s="77" t="s">
        <v>571</v>
      </c>
      <c r="B156" s="136" t="s">
        <v>341</v>
      </c>
      <c r="C156" s="137"/>
      <c r="D156" s="138" t="s">
        <v>572</v>
      </c>
      <c r="E156" s="139"/>
      <c r="F156" s="139"/>
      <c r="G156" s="139"/>
      <c r="H156" s="139"/>
      <c r="I156" s="139"/>
      <c r="J156" s="139"/>
      <c r="K156" s="139"/>
      <c r="L156" s="80">
        <v>7436126.2999999998</v>
      </c>
      <c r="M156" s="80">
        <v>3009775.53</v>
      </c>
      <c r="N156" s="80">
        <v>1750585.52</v>
      </c>
      <c r="O156" s="80">
        <v>8695316.3100000005</v>
      </c>
      <c r="P156" s="80">
        <f t="shared" si="0"/>
        <v>1259190.0099999998</v>
      </c>
    </row>
    <row r="157" spans="1:16" ht="9.9" customHeight="1" x14ac:dyDescent="0.3">
      <c r="A157" s="77" t="s">
        <v>573</v>
      </c>
      <c r="B157" s="136" t="s">
        <v>341</v>
      </c>
      <c r="C157" s="137"/>
      <c r="D157" s="137"/>
      <c r="E157" s="138" t="s">
        <v>574</v>
      </c>
      <c r="F157" s="139"/>
      <c r="G157" s="139"/>
      <c r="H157" s="139"/>
      <c r="I157" s="139"/>
      <c r="J157" s="139"/>
      <c r="K157" s="139"/>
      <c r="L157" s="80">
        <v>27678.27</v>
      </c>
      <c r="M157" s="80">
        <v>22966.720000000001</v>
      </c>
      <c r="N157" s="80">
        <v>0</v>
      </c>
      <c r="O157" s="80">
        <v>50644.99</v>
      </c>
      <c r="P157" s="80">
        <f t="shared" si="0"/>
        <v>22966.720000000001</v>
      </c>
    </row>
    <row r="158" spans="1:16" ht="9.9" customHeight="1" x14ac:dyDescent="0.3">
      <c r="A158" s="77" t="s">
        <v>595</v>
      </c>
      <c r="B158" s="136" t="s">
        <v>341</v>
      </c>
      <c r="C158" s="137"/>
      <c r="D158" s="137"/>
      <c r="E158" s="137"/>
      <c r="F158" s="138" t="s">
        <v>596</v>
      </c>
      <c r="G158" s="139"/>
      <c r="H158" s="139"/>
      <c r="I158" s="139"/>
      <c r="J158" s="139"/>
      <c r="K158" s="139"/>
      <c r="L158" s="80">
        <v>27678.27</v>
      </c>
      <c r="M158" s="80">
        <v>22966.720000000001</v>
      </c>
      <c r="N158" s="80">
        <v>0</v>
      </c>
      <c r="O158" s="80">
        <v>50644.99</v>
      </c>
      <c r="P158" s="80">
        <f t="shared" si="0"/>
        <v>22966.720000000001</v>
      </c>
    </row>
    <row r="159" spans="1:16" ht="9.9" customHeight="1" x14ac:dyDescent="0.3">
      <c r="A159" s="81" t="s">
        <v>597</v>
      </c>
      <c r="B159" s="136" t="s">
        <v>341</v>
      </c>
      <c r="C159" s="137"/>
      <c r="D159" s="137"/>
      <c r="E159" s="137"/>
      <c r="F159" s="137"/>
      <c r="G159" s="140" t="s">
        <v>578</v>
      </c>
      <c r="H159" s="141"/>
      <c r="I159" s="141"/>
      <c r="J159" s="141"/>
      <c r="K159" s="141"/>
      <c r="L159" s="82">
        <v>21097.35</v>
      </c>
      <c r="M159" s="82">
        <v>17484.189999999999</v>
      </c>
      <c r="N159" s="82">
        <v>0</v>
      </c>
      <c r="O159" s="82">
        <v>38581.54</v>
      </c>
      <c r="P159" s="82">
        <f t="shared" si="0"/>
        <v>17484.189999999999</v>
      </c>
    </row>
    <row r="160" spans="1:16" ht="9.9" customHeight="1" x14ac:dyDescent="0.3">
      <c r="A160" s="81" t="s">
        <v>600</v>
      </c>
      <c r="B160" s="136" t="s">
        <v>341</v>
      </c>
      <c r="C160" s="137"/>
      <c r="D160" s="137"/>
      <c r="E160" s="137"/>
      <c r="F160" s="137"/>
      <c r="G160" s="140" t="s">
        <v>584</v>
      </c>
      <c r="H160" s="141"/>
      <c r="I160" s="141"/>
      <c r="J160" s="141"/>
      <c r="K160" s="141"/>
      <c r="L160" s="82">
        <v>4219.47</v>
      </c>
      <c r="M160" s="82">
        <v>3496.84</v>
      </c>
      <c r="N160" s="82">
        <v>0</v>
      </c>
      <c r="O160" s="82">
        <v>7716.31</v>
      </c>
      <c r="P160" s="82">
        <f t="shared" si="0"/>
        <v>3496.84</v>
      </c>
    </row>
    <row r="161" spans="1:16" ht="9.9" customHeight="1" x14ac:dyDescent="0.3">
      <c r="A161" s="81" t="s">
        <v>601</v>
      </c>
      <c r="B161" s="136" t="s">
        <v>341</v>
      </c>
      <c r="C161" s="137"/>
      <c r="D161" s="137"/>
      <c r="E161" s="137"/>
      <c r="F161" s="137"/>
      <c r="G161" s="140" t="s">
        <v>586</v>
      </c>
      <c r="H161" s="141"/>
      <c r="I161" s="141"/>
      <c r="J161" s="141"/>
      <c r="K161" s="141"/>
      <c r="L161" s="82">
        <v>1687.79</v>
      </c>
      <c r="M161" s="82">
        <v>1398.73</v>
      </c>
      <c r="N161" s="82">
        <v>0</v>
      </c>
      <c r="O161" s="82">
        <v>3086.52</v>
      </c>
      <c r="P161" s="82">
        <f t="shared" si="0"/>
        <v>1398.73</v>
      </c>
    </row>
    <row r="162" spans="1:16" ht="9.9" customHeight="1" x14ac:dyDescent="0.3">
      <c r="A162" s="81" t="s">
        <v>602</v>
      </c>
      <c r="B162" s="136" t="s">
        <v>341</v>
      </c>
      <c r="C162" s="137"/>
      <c r="D162" s="137"/>
      <c r="E162" s="137"/>
      <c r="F162" s="137"/>
      <c r="G162" s="140" t="s">
        <v>590</v>
      </c>
      <c r="H162" s="141"/>
      <c r="I162" s="141"/>
      <c r="J162" s="141"/>
      <c r="K162" s="141"/>
      <c r="L162" s="82">
        <v>7.26</v>
      </c>
      <c r="M162" s="82">
        <v>7.26</v>
      </c>
      <c r="N162" s="82">
        <v>0</v>
      </c>
      <c r="O162" s="82">
        <v>14.52</v>
      </c>
      <c r="P162" s="82">
        <f t="shared" si="0"/>
        <v>7.26</v>
      </c>
    </row>
    <row r="163" spans="1:16" ht="9.9" customHeight="1" x14ac:dyDescent="0.3">
      <c r="A163" s="81" t="s">
        <v>603</v>
      </c>
      <c r="B163" s="136" t="s">
        <v>341</v>
      </c>
      <c r="C163" s="137"/>
      <c r="D163" s="137"/>
      <c r="E163" s="137"/>
      <c r="F163" s="137"/>
      <c r="G163" s="140" t="s">
        <v>592</v>
      </c>
      <c r="H163" s="141"/>
      <c r="I163" s="141"/>
      <c r="J163" s="141"/>
      <c r="K163" s="141"/>
      <c r="L163" s="82">
        <v>666.4</v>
      </c>
      <c r="M163" s="82">
        <v>579.70000000000005</v>
      </c>
      <c r="N163" s="82">
        <v>0</v>
      </c>
      <c r="O163" s="82">
        <v>1246.0999999999999</v>
      </c>
      <c r="P163" s="82">
        <f t="shared" si="0"/>
        <v>579.70000000000005</v>
      </c>
    </row>
    <row r="164" spans="1:16" ht="9.9" customHeight="1" x14ac:dyDescent="0.3">
      <c r="A164" s="83" t="s">
        <v>341</v>
      </c>
      <c r="B164" s="136" t="s">
        <v>341</v>
      </c>
      <c r="C164" s="137"/>
      <c r="D164" s="137"/>
      <c r="E164" s="137"/>
      <c r="F164" s="137"/>
      <c r="G164" s="84" t="s">
        <v>341</v>
      </c>
      <c r="H164" s="85"/>
      <c r="I164" s="85"/>
      <c r="J164" s="85"/>
      <c r="K164" s="85"/>
      <c r="L164" s="86"/>
      <c r="M164" s="86"/>
      <c r="N164" s="86"/>
      <c r="O164" s="86"/>
      <c r="P164" s="86"/>
    </row>
    <row r="165" spans="1:16" ht="9.9" customHeight="1" x14ac:dyDescent="0.3">
      <c r="A165" s="77" t="s">
        <v>604</v>
      </c>
      <c r="B165" s="136" t="s">
        <v>341</v>
      </c>
      <c r="C165" s="137"/>
      <c r="D165" s="137"/>
      <c r="E165" s="138" t="s">
        <v>605</v>
      </c>
      <c r="F165" s="139"/>
      <c r="G165" s="139"/>
      <c r="H165" s="139"/>
      <c r="I165" s="139"/>
      <c r="J165" s="139"/>
      <c r="K165" s="139"/>
      <c r="L165" s="80">
        <v>7278483.7800000003</v>
      </c>
      <c r="M165" s="80">
        <v>2936024.59</v>
      </c>
      <c r="N165" s="80">
        <v>1719641.86</v>
      </c>
      <c r="O165" s="80">
        <v>8494866.5099999998</v>
      </c>
      <c r="P165" s="80">
        <f t="shared" ref="P165:P179" si="1">M165-N165</f>
        <v>1216382.7299999997</v>
      </c>
    </row>
    <row r="166" spans="1:16" ht="9.9" customHeight="1" x14ac:dyDescent="0.3">
      <c r="A166" s="77" t="s">
        <v>606</v>
      </c>
      <c r="B166" s="136" t="s">
        <v>341</v>
      </c>
      <c r="C166" s="137"/>
      <c r="D166" s="137"/>
      <c r="E166" s="137"/>
      <c r="F166" s="138" t="s">
        <v>576</v>
      </c>
      <c r="G166" s="139"/>
      <c r="H166" s="139"/>
      <c r="I166" s="139"/>
      <c r="J166" s="139"/>
      <c r="K166" s="139"/>
      <c r="L166" s="80">
        <v>1016021.25</v>
      </c>
      <c r="M166" s="80">
        <v>571099.42000000004</v>
      </c>
      <c r="N166" s="80">
        <v>347242.97</v>
      </c>
      <c r="O166" s="80">
        <v>1239877.7</v>
      </c>
      <c r="P166" s="80">
        <f t="shared" si="1"/>
        <v>223856.45000000007</v>
      </c>
    </row>
    <row r="167" spans="1:16" ht="9.9" customHeight="1" x14ac:dyDescent="0.3">
      <c r="A167" s="81" t="s">
        <v>607</v>
      </c>
      <c r="B167" s="136" t="s">
        <v>341</v>
      </c>
      <c r="C167" s="137"/>
      <c r="D167" s="137"/>
      <c r="E167" s="137"/>
      <c r="F167" s="137"/>
      <c r="G167" s="140" t="s">
        <v>578</v>
      </c>
      <c r="H167" s="141"/>
      <c r="I167" s="141"/>
      <c r="J167" s="141"/>
      <c r="K167" s="141"/>
      <c r="L167" s="82">
        <v>495191.52</v>
      </c>
      <c r="M167" s="82">
        <v>111698.19</v>
      </c>
      <c r="N167" s="82">
        <v>0</v>
      </c>
      <c r="O167" s="82">
        <v>606889.71</v>
      </c>
      <c r="P167" s="82">
        <f t="shared" si="1"/>
        <v>111698.19</v>
      </c>
    </row>
    <row r="168" spans="1:16" ht="9.9" customHeight="1" x14ac:dyDescent="0.3">
      <c r="A168" s="81" t="s">
        <v>608</v>
      </c>
      <c r="B168" s="136" t="s">
        <v>341</v>
      </c>
      <c r="C168" s="137"/>
      <c r="D168" s="137"/>
      <c r="E168" s="137"/>
      <c r="F168" s="137"/>
      <c r="G168" s="140" t="s">
        <v>580</v>
      </c>
      <c r="H168" s="141"/>
      <c r="I168" s="141"/>
      <c r="J168" s="141"/>
      <c r="K168" s="141"/>
      <c r="L168" s="82">
        <v>101472.71</v>
      </c>
      <c r="M168" s="82">
        <v>294334.8</v>
      </c>
      <c r="N168" s="82">
        <v>277625.37</v>
      </c>
      <c r="O168" s="82">
        <v>118182.14</v>
      </c>
      <c r="P168" s="82">
        <f t="shared" si="1"/>
        <v>16709.429999999993</v>
      </c>
    </row>
    <row r="169" spans="1:16" ht="9.9" customHeight="1" x14ac:dyDescent="0.3">
      <c r="A169" s="81" t="s">
        <v>609</v>
      </c>
      <c r="B169" s="136" t="s">
        <v>341</v>
      </c>
      <c r="C169" s="137"/>
      <c r="D169" s="137"/>
      <c r="E169" s="137"/>
      <c r="F169" s="137"/>
      <c r="G169" s="140" t="s">
        <v>582</v>
      </c>
      <c r="H169" s="141"/>
      <c r="I169" s="141"/>
      <c r="J169" s="141"/>
      <c r="K169" s="141"/>
      <c r="L169" s="82">
        <v>62865.49</v>
      </c>
      <c r="M169" s="82">
        <v>76808.75</v>
      </c>
      <c r="N169" s="82">
        <v>62865.49</v>
      </c>
      <c r="O169" s="82">
        <v>76808.75</v>
      </c>
      <c r="P169" s="82">
        <f t="shared" si="1"/>
        <v>13943.260000000002</v>
      </c>
    </row>
    <row r="170" spans="1:16" ht="9.9" customHeight="1" x14ac:dyDescent="0.3">
      <c r="A170" s="81" t="s">
        <v>610</v>
      </c>
      <c r="B170" s="136" t="s">
        <v>341</v>
      </c>
      <c r="C170" s="137"/>
      <c r="D170" s="137"/>
      <c r="E170" s="137"/>
      <c r="F170" s="137"/>
      <c r="G170" s="140" t="s">
        <v>611</v>
      </c>
      <c r="H170" s="141"/>
      <c r="I170" s="141"/>
      <c r="J170" s="141"/>
      <c r="K170" s="141"/>
      <c r="L170" s="82">
        <v>0</v>
      </c>
      <c r="M170" s="82">
        <v>2288.89</v>
      </c>
      <c r="N170" s="82">
        <v>0</v>
      </c>
      <c r="O170" s="82">
        <v>2288.89</v>
      </c>
      <c r="P170" s="82">
        <f t="shared" si="1"/>
        <v>2288.89</v>
      </c>
    </row>
    <row r="171" spans="1:16" ht="9.9" customHeight="1" x14ac:dyDescent="0.3">
      <c r="A171" s="81" t="s">
        <v>612</v>
      </c>
      <c r="B171" s="136" t="s">
        <v>341</v>
      </c>
      <c r="C171" s="137"/>
      <c r="D171" s="137"/>
      <c r="E171" s="137"/>
      <c r="F171" s="137"/>
      <c r="G171" s="140" t="s">
        <v>584</v>
      </c>
      <c r="H171" s="141"/>
      <c r="I171" s="141"/>
      <c r="J171" s="141"/>
      <c r="K171" s="141"/>
      <c r="L171" s="82">
        <v>153014.13</v>
      </c>
      <c r="M171" s="82">
        <v>31021.54</v>
      </c>
      <c r="N171" s="82">
        <v>0</v>
      </c>
      <c r="O171" s="82">
        <v>184035.67</v>
      </c>
      <c r="P171" s="82">
        <f t="shared" si="1"/>
        <v>31021.54</v>
      </c>
    </row>
    <row r="172" spans="1:16" ht="9.9" customHeight="1" x14ac:dyDescent="0.3">
      <c r="A172" s="81" t="s">
        <v>613</v>
      </c>
      <c r="B172" s="136" t="s">
        <v>341</v>
      </c>
      <c r="C172" s="137"/>
      <c r="D172" s="137"/>
      <c r="E172" s="137"/>
      <c r="F172" s="137"/>
      <c r="G172" s="140" t="s">
        <v>586</v>
      </c>
      <c r="H172" s="141"/>
      <c r="I172" s="141"/>
      <c r="J172" s="141"/>
      <c r="K172" s="141"/>
      <c r="L172" s="82">
        <v>45813.9</v>
      </c>
      <c r="M172" s="82">
        <v>10247.719999999999</v>
      </c>
      <c r="N172" s="82">
        <v>0</v>
      </c>
      <c r="O172" s="82">
        <v>56061.62</v>
      </c>
      <c r="P172" s="82">
        <f t="shared" si="1"/>
        <v>10247.719999999999</v>
      </c>
    </row>
    <row r="173" spans="1:16" ht="9.9" customHeight="1" x14ac:dyDescent="0.3">
      <c r="A173" s="81" t="s">
        <v>614</v>
      </c>
      <c r="B173" s="136" t="s">
        <v>341</v>
      </c>
      <c r="C173" s="137"/>
      <c r="D173" s="137"/>
      <c r="E173" s="137"/>
      <c r="F173" s="137"/>
      <c r="G173" s="140" t="s">
        <v>588</v>
      </c>
      <c r="H173" s="141"/>
      <c r="I173" s="141"/>
      <c r="J173" s="141"/>
      <c r="K173" s="141"/>
      <c r="L173" s="82">
        <v>5737.27</v>
      </c>
      <c r="M173" s="82">
        <v>1223.8</v>
      </c>
      <c r="N173" s="82">
        <v>0</v>
      </c>
      <c r="O173" s="82">
        <v>6961.07</v>
      </c>
      <c r="P173" s="82">
        <f t="shared" si="1"/>
        <v>1223.8</v>
      </c>
    </row>
    <row r="174" spans="1:16" ht="9.9" customHeight="1" x14ac:dyDescent="0.3">
      <c r="A174" s="81" t="s">
        <v>615</v>
      </c>
      <c r="B174" s="136" t="s">
        <v>341</v>
      </c>
      <c r="C174" s="137"/>
      <c r="D174" s="137"/>
      <c r="E174" s="137"/>
      <c r="F174" s="137"/>
      <c r="G174" s="140" t="s">
        <v>616</v>
      </c>
      <c r="H174" s="141"/>
      <c r="I174" s="141"/>
      <c r="J174" s="141"/>
      <c r="K174" s="141"/>
      <c r="L174" s="82">
        <v>64167.57</v>
      </c>
      <c r="M174" s="82">
        <v>22032.14</v>
      </c>
      <c r="N174" s="82">
        <v>6163.07</v>
      </c>
      <c r="O174" s="82">
        <v>80036.639999999999</v>
      </c>
      <c r="P174" s="82">
        <f t="shared" si="1"/>
        <v>15869.07</v>
      </c>
    </row>
    <row r="175" spans="1:16" ht="9.9" customHeight="1" x14ac:dyDescent="0.3">
      <c r="A175" s="81" t="s">
        <v>617</v>
      </c>
      <c r="B175" s="136" t="s">
        <v>341</v>
      </c>
      <c r="C175" s="137"/>
      <c r="D175" s="137"/>
      <c r="E175" s="137"/>
      <c r="F175" s="137"/>
      <c r="G175" s="140" t="s">
        <v>590</v>
      </c>
      <c r="H175" s="141"/>
      <c r="I175" s="141"/>
      <c r="J175" s="141"/>
      <c r="K175" s="141"/>
      <c r="L175" s="82">
        <v>1099.76</v>
      </c>
      <c r="M175" s="82">
        <v>264.72000000000003</v>
      </c>
      <c r="N175" s="82">
        <v>0.04</v>
      </c>
      <c r="O175" s="82">
        <v>1364.44</v>
      </c>
      <c r="P175" s="82">
        <f t="shared" si="1"/>
        <v>264.68</v>
      </c>
    </row>
    <row r="176" spans="1:16" ht="9.9" customHeight="1" x14ac:dyDescent="0.3">
      <c r="A176" s="81" t="s">
        <v>618</v>
      </c>
      <c r="B176" s="136" t="s">
        <v>341</v>
      </c>
      <c r="C176" s="137"/>
      <c r="D176" s="137"/>
      <c r="E176" s="137"/>
      <c r="F176" s="137"/>
      <c r="G176" s="140" t="s">
        <v>592</v>
      </c>
      <c r="H176" s="141"/>
      <c r="I176" s="141"/>
      <c r="J176" s="141"/>
      <c r="K176" s="141"/>
      <c r="L176" s="82">
        <v>70337</v>
      </c>
      <c r="M176" s="82">
        <v>19406</v>
      </c>
      <c r="N176" s="82">
        <v>589</v>
      </c>
      <c r="O176" s="82">
        <v>89154</v>
      </c>
      <c r="P176" s="82">
        <f t="shared" si="1"/>
        <v>18817</v>
      </c>
    </row>
    <row r="177" spans="1:16" ht="9.9" customHeight="1" x14ac:dyDescent="0.3">
      <c r="A177" s="81" t="s">
        <v>619</v>
      </c>
      <c r="B177" s="136" t="s">
        <v>341</v>
      </c>
      <c r="C177" s="137"/>
      <c r="D177" s="137"/>
      <c r="E177" s="137"/>
      <c r="F177" s="137"/>
      <c r="G177" s="140" t="s">
        <v>620</v>
      </c>
      <c r="H177" s="141"/>
      <c r="I177" s="141"/>
      <c r="J177" s="141"/>
      <c r="K177" s="141"/>
      <c r="L177" s="82">
        <v>11212.4</v>
      </c>
      <c r="M177" s="82">
        <v>0</v>
      </c>
      <c r="N177" s="82">
        <v>0</v>
      </c>
      <c r="O177" s="82">
        <v>11212.4</v>
      </c>
      <c r="P177" s="82">
        <f t="shared" si="1"/>
        <v>0</v>
      </c>
    </row>
    <row r="178" spans="1:16" ht="9.9" customHeight="1" x14ac:dyDescent="0.3">
      <c r="A178" s="81" t="s">
        <v>621</v>
      </c>
      <c r="B178" s="136" t="s">
        <v>341</v>
      </c>
      <c r="C178" s="137"/>
      <c r="D178" s="137"/>
      <c r="E178" s="137"/>
      <c r="F178" s="137"/>
      <c r="G178" s="140" t="s">
        <v>594</v>
      </c>
      <c r="H178" s="141"/>
      <c r="I178" s="141"/>
      <c r="J178" s="141"/>
      <c r="K178" s="141"/>
      <c r="L178" s="82">
        <v>4568</v>
      </c>
      <c r="M178" s="82">
        <v>1096</v>
      </c>
      <c r="N178" s="82">
        <v>0</v>
      </c>
      <c r="O178" s="82">
        <v>5664</v>
      </c>
      <c r="P178" s="82">
        <f t="shared" si="1"/>
        <v>1096</v>
      </c>
    </row>
    <row r="179" spans="1:16" ht="9.9" customHeight="1" x14ac:dyDescent="0.3">
      <c r="A179" s="81" t="s">
        <v>622</v>
      </c>
      <c r="B179" s="136" t="s">
        <v>341</v>
      </c>
      <c r="C179" s="137"/>
      <c r="D179" s="137"/>
      <c r="E179" s="137"/>
      <c r="F179" s="137"/>
      <c r="G179" s="140" t="s">
        <v>623</v>
      </c>
      <c r="H179" s="141"/>
      <c r="I179" s="141"/>
      <c r="J179" s="141"/>
      <c r="K179" s="141"/>
      <c r="L179" s="82">
        <v>541.5</v>
      </c>
      <c r="M179" s="82">
        <v>676.87</v>
      </c>
      <c r="N179" s="82">
        <v>0</v>
      </c>
      <c r="O179" s="82">
        <v>1218.3699999999999</v>
      </c>
      <c r="P179" s="82">
        <f t="shared" si="1"/>
        <v>676.87</v>
      </c>
    </row>
    <row r="180" spans="1:16" ht="9.9" customHeight="1" x14ac:dyDescent="0.3">
      <c r="A180" s="83" t="s">
        <v>341</v>
      </c>
      <c r="B180" s="136" t="s">
        <v>341</v>
      </c>
      <c r="C180" s="137"/>
      <c r="D180" s="137"/>
      <c r="E180" s="137"/>
      <c r="F180" s="137"/>
      <c r="G180" s="84" t="s">
        <v>341</v>
      </c>
      <c r="H180" s="85"/>
      <c r="I180" s="85"/>
      <c r="J180" s="85"/>
      <c r="K180" s="85"/>
      <c r="L180" s="86"/>
      <c r="M180" s="86"/>
      <c r="N180" s="86"/>
      <c r="O180" s="86"/>
      <c r="P180" s="86"/>
    </row>
    <row r="181" spans="1:16" ht="9.9" customHeight="1" x14ac:dyDescent="0.3">
      <c r="A181" s="77" t="s">
        <v>624</v>
      </c>
      <c r="B181" s="136" t="s">
        <v>341</v>
      </c>
      <c r="C181" s="137"/>
      <c r="D181" s="137"/>
      <c r="E181" s="137"/>
      <c r="F181" s="138" t="s">
        <v>596</v>
      </c>
      <c r="G181" s="139"/>
      <c r="H181" s="139"/>
      <c r="I181" s="139"/>
      <c r="J181" s="139"/>
      <c r="K181" s="139"/>
      <c r="L181" s="80">
        <v>6262462.5300000003</v>
      </c>
      <c r="M181" s="80">
        <v>2364925.17</v>
      </c>
      <c r="N181" s="80">
        <v>1372398.89</v>
      </c>
      <c r="O181" s="80">
        <v>7254988.8099999996</v>
      </c>
      <c r="P181" s="80">
        <f t="shared" ref="P181:P194" si="2">M181-N181</f>
        <v>992526.28</v>
      </c>
    </row>
    <row r="182" spans="1:16" ht="9.9" customHeight="1" x14ac:dyDescent="0.3">
      <c r="A182" s="81" t="s">
        <v>625</v>
      </c>
      <c r="B182" s="136" t="s">
        <v>341</v>
      </c>
      <c r="C182" s="137"/>
      <c r="D182" s="137"/>
      <c r="E182" s="137"/>
      <c r="F182" s="137"/>
      <c r="G182" s="140" t="s">
        <v>578</v>
      </c>
      <c r="H182" s="141"/>
      <c r="I182" s="141"/>
      <c r="J182" s="141"/>
      <c r="K182" s="141"/>
      <c r="L182" s="82">
        <v>2936677.16</v>
      </c>
      <c r="M182" s="82">
        <v>468864.79</v>
      </c>
      <c r="N182" s="82">
        <v>5955.81</v>
      </c>
      <c r="O182" s="82">
        <v>3399586.14</v>
      </c>
      <c r="P182" s="82">
        <f t="shared" si="2"/>
        <v>462908.98</v>
      </c>
    </row>
    <row r="183" spans="1:16" ht="9.9" customHeight="1" x14ac:dyDescent="0.3">
      <c r="A183" s="81" t="s">
        <v>626</v>
      </c>
      <c r="B183" s="136" t="s">
        <v>341</v>
      </c>
      <c r="C183" s="137"/>
      <c r="D183" s="137"/>
      <c r="E183" s="137"/>
      <c r="F183" s="137"/>
      <c r="G183" s="140" t="s">
        <v>580</v>
      </c>
      <c r="H183" s="141"/>
      <c r="I183" s="141"/>
      <c r="J183" s="141"/>
      <c r="K183" s="141"/>
      <c r="L183" s="82">
        <v>451622.56</v>
      </c>
      <c r="M183" s="82">
        <v>1041866.37</v>
      </c>
      <c r="N183" s="82">
        <v>984354.68</v>
      </c>
      <c r="O183" s="82">
        <v>509134.25</v>
      </c>
      <c r="P183" s="82">
        <f t="shared" si="2"/>
        <v>57511.689999999944</v>
      </c>
    </row>
    <row r="184" spans="1:16" ht="9.9" customHeight="1" x14ac:dyDescent="0.3">
      <c r="A184" s="81" t="s">
        <v>627</v>
      </c>
      <c r="B184" s="136" t="s">
        <v>341</v>
      </c>
      <c r="C184" s="137"/>
      <c r="D184" s="137"/>
      <c r="E184" s="137"/>
      <c r="F184" s="137"/>
      <c r="G184" s="140" t="s">
        <v>582</v>
      </c>
      <c r="H184" s="141"/>
      <c r="I184" s="141"/>
      <c r="J184" s="141"/>
      <c r="K184" s="141"/>
      <c r="L184" s="82">
        <v>357616.1</v>
      </c>
      <c r="M184" s="82">
        <v>397554.45</v>
      </c>
      <c r="N184" s="82">
        <v>341389.83</v>
      </c>
      <c r="O184" s="82">
        <v>413780.72</v>
      </c>
      <c r="P184" s="82">
        <f t="shared" si="2"/>
        <v>56164.619999999995</v>
      </c>
    </row>
    <row r="185" spans="1:16" ht="9.9" customHeight="1" x14ac:dyDescent="0.3">
      <c r="A185" s="81" t="s">
        <v>628</v>
      </c>
      <c r="B185" s="136" t="s">
        <v>341</v>
      </c>
      <c r="C185" s="137"/>
      <c r="D185" s="137"/>
      <c r="E185" s="137"/>
      <c r="F185" s="137"/>
      <c r="G185" s="140" t="s">
        <v>611</v>
      </c>
      <c r="H185" s="141"/>
      <c r="I185" s="141"/>
      <c r="J185" s="141"/>
      <c r="K185" s="141"/>
      <c r="L185" s="82">
        <v>83521.240000000005</v>
      </c>
      <c r="M185" s="82">
        <v>8527.5</v>
      </c>
      <c r="N185" s="82">
        <v>0</v>
      </c>
      <c r="O185" s="82">
        <v>92048.74</v>
      </c>
      <c r="P185" s="82">
        <f t="shared" si="2"/>
        <v>8527.5</v>
      </c>
    </row>
    <row r="186" spans="1:16" ht="9.9" customHeight="1" x14ac:dyDescent="0.3">
      <c r="A186" s="81" t="s">
        <v>629</v>
      </c>
      <c r="B186" s="136" t="s">
        <v>341</v>
      </c>
      <c r="C186" s="137"/>
      <c r="D186" s="137"/>
      <c r="E186" s="137"/>
      <c r="F186" s="137"/>
      <c r="G186" s="140" t="s">
        <v>623</v>
      </c>
      <c r="H186" s="141"/>
      <c r="I186" s="141"/>
      <c r="J186" s="141"/>
      <c r="K186" s="141"/>
      <c r="L186" s="82">
        <v>3177.99</v>
      </c>
      <c r="M186" s="82">
        <v>213.87</v>
      </c>
      <c r="N186" s="82">
        <v>0</v>
      </c>
      <c r="O186" s="82">
        <v>3391.86</v>
      </c>
      <c r="P186" s="82">
        <f t="shared" si="2"/>
        <v>213.87</v>
      </c>
    </row>
    <row r="187" spans="1:16" ht="9.9" customHeight="1" x14ac:dyDescent="0.3">
      <c r="A187" s="81" t="s">
        <v>630</v>
      </c>
      <c r="B187" s="136" t="s">
        <v>341</v>
      </c>
      <c r="C187" s="137"/>
      <c r="D187" s="137"/>
      <c r="E187" s="137"/>
      <c r="F187" s="137"/>
      <c r="G187" s="140" t="s">
        <v>584</v>
      </c>
      <c r="H187" s="141"/>
      <c r="I187" s="141"/>
      <c r="J187" s="141"/>
      <c r="K187" s="141"/>
      <c r="L187" s="82">
        <v>990928.66</v>
      </c>
      <c r="M187" s="82">
        <v>121662.96</v>
      </c>
      <c r="N187" s="82">
        <v>0</v>
      </c>
      <c r="O187" s="82">
        <v>1112591.6200000001</v>
      </c>
      <c r="P187" s="82">
        <f t="shared" si="2"/>
        <v>121662.96</v>
      </c>
    </row>
    <row r="188" spans="1:16" ht="9.9" customHeight="1" x14ac:dyDescent="0.3">
      <c r="A188" s="81" t="s">
        <v>631</v>
      </c>
      <c r="B188" s="136" t="s">
        <v>341</v>
      </c>
      <c r="C188" s="137"/>
      <c r="D188" s="137"/>
      <c r="E188" s="137"/>
      <c r="F188" s="137"/>
      <c r="G188" s="140" t="s">
        <v>586</v>
      </c>
      <c r="H188" s="141"/>
      <c r="I188" s="141"/>
      <c r="J188" s="141"/>
      <c r="K188" s="141"/>
      <c r="L188" s="82">
        <v>422479.42</v>
      </c>
      <c r="M188" s="82">
        <v>46387.53</v>
      </c>
      <c r="N188" s="82">
        <v>36.090000000000003</v>
      </c>
      <c r="O188" s="82">
        <v>468830.86</v>
      </c>
      <c r="P188" s="82">
        <f t="shared" si="2"/>
        <v>46351.44</v>
      </c>
    </row>
    <row r="189" spans="1:16" ht="9.9" customHeight="1" x14ac:dyDescent="0.3">
      <c r="A189" s="81" t="s">
        <v>632</v>
      </c>
      <c r="B189" s="136" t="s">
        <v>341</v>
      </c>
      <c r="C189" s="137"/>
      <c r="D189" s="137"/>
      <c r="E189" s="137"/>
      <c r="F189" s="137"/>
      <c r="G189" s="140" t="s">
        <v>588</v>
      </c>
      <c r="H189" s="141"/>
      <c r="I189" s="141"/>
      <c r="J189" s="141"/>
      <c r="K189" s="141"/>
      <c r="L189" s="82">
        <v>37662.230000000003</v>
      </c>
      <c r="M189" s="82">
        <v>4486.42</v>
      </c>
      <c r="N189" s="82">
        <v>0</v>
      </c>
      <c r="O189" s="82">
        <v>42148.65</v>
      </c>
      <c r="P189" s="82">
        <f t="shared" si="2"/>
        <v>4486.42</v>
      </c>
    </row>
    <row r="190" spans="1:16" ht="9.9" customHeight="1" x14ac:dyDescent="0.3">
      <c r="A190" s="81" t="s">
        <v>633</v>
      </c>
      <c r="B190" s="136" t="s">
        <v>341</v>
      </c>
      <c r="C190" s="137"/>
      <c r="D190" s="137"/>
      <c r="E190" s="137"/>
      <c r="F190" s="137"/>
      <c r="G190" s="140" t="s">
        <v>616</v>
      </c>
      <c r="H190" s="141"/>
      <c r="I190" s="141"/>
      <c r="J190" s="141"/>
      <c r="K190" s="141"/>
      <c r="L190" s="82">
        <v>457472.06</v>
      </c>
      <c r="M190" s="82">
        <v>152765.62</v>
      </c>
      <c r="N190" s="82">
        <v>40190.589999999997</v>
      </c>
      <c r="O190" s="82">
        <v>570047.09</v>
      </c>
      <c r="P190" s="82">
        <f t="shared" si="2"/>
        <v>112575.03</v>
      </c>
    </row>
    <row r="191" spans="1:16" ht="9.9" customHeight="1" x14ac:dyDescent="0.3">
      <c r="A191" s="81" t="s">
        <v>634</v>
      </c>
      <c r="B191" s="136" t="s">
        <v>341</v>
      </c>
      <c r="C191" s="137"/>
      <c r="D191" s="137"/>
      <c r="E191" s="137"/>
      <c r="F191" s="137"/>
      <c r="G191" s="140" t="s">
        <v>590</v>
      </c>
      <c r="H191" s="141"/>
      <c r="I191" s="141"/>
      <c r="J191" s="141"/>
      <c r="K191" s="141"/>
      <c r="L191" s="82">
        <v>9703.52</v>
      </c>
      <c r="M191" s="82">
        <v>2382.66</v>
      </c>
      <c r="N191" s="82">
        <v>6.89</v>
      </c>
      <c r="O191" s="82">
        <v>12079.29</v>
      </c>
      <c r="P191" s="82">
        <f t="shared" si="2"/>
        <v>2375.77</v>
      </c>
    </row>
    <row r="192" spans="1:16" ht="9.9" customHeight="1" x14ac:dyDescent="0.3">
      <c r="A192" s="81" t="s">
        <v>635</v>
      </c>
      <c r="B192" s="136" t="s">
        <v>341</v>
      </c>
      <c r="C192" s="137"/>
      <c r="D192" s="137"/>
      <c r="E192" s="137"/>
      <c r="F192" s="137"/>
      <c r="G192" s="140" t="s">
        <v>592</v>
      </c>
      <c r="H192" s="141"/>
      <c r="I192" s="141"/>
      <c r="J192" s="141"/>
      <c r="K192" s="141"/>
      <c r="L192" s="82">
        <v>456910.72</v>
      </c>
      <c r="M192" s="82">
        <v>119391</v>
      </c>
      <c r="N192" s="82">
        <v>465</v>
      </c>
      <c r="O192" s="82">
        <v>575836.72</v>
      </c>
      <c r="P192" s="82">
        <f t="shared" si="2"/>
        <v>118926</v>
      </c>
    </row>
    <row r="193" spans="1:16" ht="9.9" customHeight="1" x14ac:dyDescent="0.3">
      <c r="A193" s="81" t="s">
        <v>636</v>
      </c>
      <c r="B193" s="136" t="s">
        <v>341</v>
      </c>
      <c r="C193" s="137"/>
      <c r="D193" s="137"/>
      <c r="E193" s="137"/>
      <c r="F193" s="137"/>
      <c r="G193" s="140" t="s">
        <v>620</v>
      </c>
      <c r="H193" s="141"/>
      <c r="I193" s="141"/>
      <c r="J193" s="141"/>
      <c r="K193" s="141"/>
      <c r="L193" s="82">
        <v>51462.87</v>
      </c>
      <c r="M193" s="82">
        <v>0</v>
      </c>
      <c r="N193" s="82">
        <v>0</v>
      </c>
      <c r="O193" s="82">
        <v>51462.87</v>
      </c>
      <c r="P193" s="82">
        <f t="shared" si="2"/>
        <v>0</v>
      </c>
    </row>
    <row r="194" spans="1:16" ht="9.9" customHeight="1" x14ac:dyDescent="0.3">
      <c r="A194" s="81" t="s">
        <v>637</v>
      </c>
      <c r="B194" s="136" t="s">
        <v>341</v>
      </c>
      <c r="C194" s="137"/>
      <c r="D194" s="137"/>
      <c r="E194" s="137"/>
      <c r="F194" s="137"/>
      <c r="G194" s="140" t="s">
        <v>594</v>
      </c>
      <c r="H194" s="141"/>
      <c r="I194" s="141"/>
      <c r="J194" s="141"/>
      <c r="K194" s="141"/>
      <c r="L194" s="82">
        <v>3228</v>
      </c>
      <c r="M194" s="82">
        <v>822</v>
      </c>
      <c r="N194" s="82">
        <v>0</v>
      </c>
      <c r="O194" s="82">
        <v>4050</v>
      </c>
      <c r="P194" s="82">
        <f t="shared" si="2"/>
        <v>822</v>
      </c>
    </row>
    <row r="195" spans="1:16" ht="9.9" customHeight="1" x14ac:dyDescent="0.3">
      <c r="A195" s="83" t="s">
        <v>341</v>
      </c>
      <c r="B195" s="136" t="s">
        <v>341</v>
      </c>
      <c r="C195" s="137"/>
      <c r="D195" s="137"/>
      <c r="E195" s="137"/>
      <c r="F195" s="137"/>
      <c r="G195" s="84" t="s">
        <v>341</v>
      </c>
      <c r="H195" s="85"/>
      <c r="I195" s="85"/>
      <c r="J195" s="85"/>
      <c r="K195" s="85"/>
      <c r="L195" s="86"/>
      <c r="M195" s="86"/>
      <c r="N195" s="86"/>
      <c r="O195" s="86"/>
      <c r="P195" s="86"/>
    </row>
    <row r="196" spans="1:16" ht="9.9" customHeight="1" x14ac:dyDescent="0.3">
      <c r="A196" s="77" t="s">
        <v>638</v>
      </c>
      <c r="B196" s="136" t="s">
        <v>341</v>
      </c>
      <c r="C196" s="137"/>
      <c r="D196" s="137"/>
      <c r="E196" s="138" t="s">
        <v>639</v>
      </c>
      <c r="F196" s="139"/>
      <c r="G196" s="139"/>
      <c r="H196" s="139"/>
      <c r="I196" s="139"/>
      <c r="J196" s="139"/>
      <c r="K196" s="139"/>
      <c r="L196" s="80">
        <v>129964.25</v>
      </c>
      <c r="M196" s="80">
        <v>50784.22</v>
      </c>
      <c r="N196" s="80">
        <v>30943.66</v>
      </c>
      <c r="O196" s="80">
        <v>149804.81</v>
      </c>
      <c r="P196" s="80">
        <f t="shared" ref="P196:P208" si="3">M196-N196</f>
        <v>19840.560000000001</v>
      </c>
    </row>
    <row r="197" spans="1:16" ht="9.9" customHeight="1" x14ac:dyDescent="0.3">
      <c r="A197" s="77" t="s">
        <v>640</v>
      </c>
      <c r="B197" s="136" t="s">
        <v>341</v>
      </c>
      <c r="C197" s="137"/>
      <c r="D197" s="137"/>
      <c r="E197" s="137"/>
      <c r="F197" s="138" t="s">
        <v>596</v>
      </c>
      <c r="G197" s="139"/>
      <c r="H197" s="139"/>
      <c r="I197" s="139"/>
      <c r="J197" s="139"/>
      <c r="K197" s="139"/>
      <c r="L197" s="80">
        <v>129964.25</v>
      </c>
      <c r="M197" s="80">
        <v>50784.22</v>
      </c>
      <c r="N197" s="80">
        <v>30943.66</v>
      </c>
      <c r="O197" s="80">
        <v>149804.81</v>
      </c>
      <c r="P197" s="80">
        <f t="shared" si="3"/>
        <v>19840.560000000001</v>
      </c>
    </row>
    <row r="198" spans="1:16" ht="9.9" customHeight="1" x14ac:dyDescent="0.3">
      <c r="A198" s="81" t="s">
        <v>641</v>
      </c>
      <c r="B198" s="136" t="s">
        <v>341</v>
      </c>
      <c r="C198" s="137"/>
      <c r="D198" s="137"/>
      <c r="E198" s="137"/>
      <c r="F198" s="137"/>
      <c r="G198" s="140" t="s">
        <v>578</v>
      </c>
      <c r="H198" s="141"/>
      <c r="I198" s="141"/>
      <c r="J198" s="141"/>
      <c r="K198" s="141"/>
      <c r="L198" s="82">
        <v>60022.52</v>
      </c>
      <c r="M198" s="82">
        <v>3411</v>
      </c>
      <c r="N198" s="82">
        <v>0</v>
      </c>
      <c r="O198" s="82">
        <v>63433.52</v>
      </c>
      <c r="P198" s="82">
        <f t="shared" si="3"/>
        <v>3411</v>
      </c>
    </row>
    <row r="199" spans="1:16" ht="9.9" customHeight="1" x14ac:dyDescent="0.3">
      <c r="A199" s="81" t="s">
        <v>642</v>
      </c>
      <c r="B199" s="136" t="s">
        <v>341</v>
      </c>
      <c r="C199" s="137"/>
      <c r="D199" s="137"/>
      <c r="E199" s="137"/>
      <c r="F199" s="137"/>
      <c r="G199" s="140" t="s">
        <v>580</v>
      </c>
      <c r="H199" s="141"/>
      <c r="I199" s="141"/>
      <c r="J199" s="141"/>
      <c r="K199" s="141"/>
      <c r="L199" s="82">
        <v>7693.15</v>
      </c>
      <c r="M199" s="82">
        <v>20160.72</v>
      </c>
      <c r="N199" s="82">
        <v>23830.79</v>
      </c>
      <c r="O199" s="82">
        <v>4023.08</v>
      </c>
      <c r="P199" s="82">
        <f t="shared" si="3"/>
        <v>-3670.0699999999997</v>
      </c>
    </row>
    <row r="200" spans="1:16" ht="9.9" customHeight="1" x14ac:dyDescent="0.3">
      <c r="A200" s="81" t="s">
        <v>643</v>
      </c>
      <c r="B200" s="136" t="s">
        <v>341</v>
      </c>
      <c r="C200" s="137"/>
      <c r="D200" s="137"/>
      <c r="E200" s="137"/>
      <c r="F200" s="137"/>
      <c r="G200" s="140" t="s">
        <v>582</v>
      </c>
      <c r="H200" s="141"/>
      <c r="I200" s="141"/>
      <c r="J200" s="141"/>
      <c r="K200" s="141"/>
      <c r="L200" s="82">
        <v>6805.52</v>
      </c>
      <c r="M200" s="82">
        <v>6106.36</v>
      </c>
      <c r="N200" s="82">
        <v>6396.68</v>
      </c>
      <c r="O200" s="82">
        <v>6515.2</v>
      </c>
      <c r="P200" s="82">
        <f t="shared" si="3"/>
        <v>-290.32000000000062</v>
      </c>
    </row>
    <row r="201" spans="1:16" ht="9.9" customHeight="1" x14ac:dyDescent="0.3">
      <c r="A201" s="81" t="s">
        <v>644</v>
      </c>
      <c r="B201" s="136" t="s">
        <v>341</v>
      </c>
      <c r="C201" s="137"/>
      <c r="D201" s="137"/>
      <c r="E201" s="137"/>
      <c r="F201" s="137"/>
      <c r="G201" s="140" t="s">
        <v>611</v>
      </c>
      <c r="H201" s="141"/>
      <c r="I201" s="141"/>
      <c r="J201" s="141"/>
      <c r="K201" s="141"/>
      <c r="L201" s="82">
        <v>1892.23</v>
      </c>
      <c r="M201" s="82">
        <v>9167.2000000000007</v>
      </c>
      <c r="N201" s="82">
        <v>0</v>
      </c>
      <c r="O201" s="82">
        <v>11059.43</v>
      </c>
      <c r="P201" s="82">
        <f t="shared" si="3"/>
        <v>9167.2000000000007</v>
      </c>
    </row>
    <row r="202" spans="1:16" ht="9.9" customHeight="1" x14ac:dyDescent="0.3">
      <c r="A202" s="81" t="s">
        <v>646</v>
      </c>
      <c r="B202" s="136" t="s">
        <v>341</v>
      </c>
      <c r="C202" s="137"/>
      <c r="D202" s="137"/>
      <c r="E202" s="137"/>
      <c r="F202" s="137"/>
      <c r="G202" s="140" t="s">
        <v>584</v>
      </c>
      <c r="H202" s="141"/>
      <c r="I202" s="141"/>
      <c r="J202" s="141"/>
      <c r="K202" s="141"/>
      <c r="L202" s="82">
        <v>16310.06</v>
      </c>
      <c r="M202" s="82">
        <v>1361.8</v>
      </c>
      <c r="N202" s="82">
        <v>0</v>
      </c>
      <c r="O202" s="82">
        <v>17671.86</v>
      </c>
      <c r="P202" s="82">
        <f t="shared" si="3"/>
        <v>1361.8</v>
      </c>
    </row>
    <row r="203" spans="1:16" ht="9.9" customHeight="1" x14ac:dyDescent="0.3">
      <c r="A203" s="81" t="s">
        <v>647</v>
      </c>
      <c r="B203" s="136" t="s">
        <v>341</v>
      </c>
      <c r="C203" s="137"/>
      <c r="D203" s="137"/>
      <c r="E203" s="137"/>
      <c r="F203" s="137"/>
      <c r="G203" s="140" t="s">
        <v>586</v>
      </c>
      <c r="H203" s="141"/>
      <c r="I203" s="141"/>
      <c r="J203" s="141"/>
      <c r="K203" s="141"/>
      <c r="L203" s="82">
        <v>5830.03</v>
      </c>
      <c r="M203" s="82">
        <v>5337.2</v>
      </c>
      <c r="N203" s="82">
        <v>0.66</v>
      </c>
      <c r="O203" s="82">
        <v>11166.57</v>
      </c>
      <c r="P203" s="82">
        <f t="shared" si="3"/>
        <v>5336.54</v>
      </c>
    </row>
    <row r="204" spans="1:16" ht="9.9" customHeight="1" x14ac:dyDescent="0.3">
      <c r="A204" s="81" t="s">
        <v>648</v>
      </c>
      <c r="B204" s="136" t="s">
        <v>341</v>
      </c>
      <c r="C204" s="137"/>
      <c r="D204" s="137"/>
      <c r="E204" s="137"/>
      <c r="F204" s="137"/>
      <c r="G204" s="140" t="s">
        <v>588</v>
      </c>
      <c r="H204" s="141"/>
      <c r="I204" s="141"/>
      <c r="J204" s="141"/>
      <c r="K204" s="141"/>
      <c r="L204" s="82">
        <v>604.37</v>
      </c>
      <c r="M204" s="82">
        <v>48.2</v>
      </c>
      <c r="N204" s="82">
        <v>0</v>
      </c>
      <c r="O204" s="82">
        <v>652.57000000000005</v>
      </c>
      <c r="P204" s="82">
        <f t="shared" si="3"/>
        <v>48.2</v>
      </c>
    </row>
    <row r="205" spans="1:16" ht="10.35" customHeight="1" x14ac:dyDescent="0.3">
      <c r="A205" s="81" t="s">
        <v>649</v>
      </c>
      <c r="B205" s="146" t="s">
        <v>341</v>
      </c>
      <c r="C205" s="147"/>
      <c r="D205" s="147"/>
      <c r="E205" s="147"/>
      <c r="F205" s="147"/>
      <c r="G205" s="148" t="s">
        <v>616</v>
      </c>
      <c r="H205" s="149"/>
      <c r="I205" s="149"/>
      <c r="J205" s="149"/>
      <c r="K205" s="149"/>
      <c r="L205" s="90">
        <v>7915.15</v>
      </c>
      <c r="M205" s="90">
        <v>2923.41</v>
      </c>
      <c r="N205" s="90">
        <v>715.53</v>
      </c>
      <c r="O205" s="90">
        <v>10123.030000000001</v>
      </c>
      <c r="P205" s="90">
        <f t="shared" si="3"/>
        <v>2207.88</v>
      </c>
    </row>
    <row r="206" spans="1:16" ht="9.9" customHeight="1" x14ac:dyDescent="0.3">
      <c r="A206" s="81" t="s">
        <v>650</v>
      </c>
      <c r="B206" s="150" t="s">
        <v>341</v>
      </c>
      <c r="C206" s="151"/>
      <c r="D206" s="151"/>
      <c r="E206" s="151"/>
      <c r="F206" s="151"/>
      <c r="G206" s="152" t="s">
        <v>590</v>
      </c>
      <c r="H206" s="153"/>
      <c r="I206" s="153"/>
      <c r="J206" s="153"/>
      <c r="K206" s="153"/>
      <c r="L206" s="91">
        <v>620.16999999999996</v>
      </c>
      <c r="M206" s="91">
        <v>68.33</v>
      </c>
      <c r="N206" s="91">
        <v>0</v>
      </c>
      <c r="O206" s="91">
        <v>688.5</v>
      </c>
      <c r="P206" s="91">
        <f t="shared" si="3"/>
        <v>68.33</v>
      </c>
    </row>
    <row r="207" spans="1:16" ht="9.9" customHeight="1" x14ac:dyDescent="0.3">
      <c r="A207" s="81" t="s">
        <v>651</v>
      </c>
      <c r="B207" s="136" t="s">
        <v>341</v>
      </c>
      <c r="C207" s="137"/>
      <c r="D207" s="137"/>
      <c r="E207" s="137"/>
      <c r="F207" s="137"/>
      <c r="G207" s="140" t="s">
        <v>592</v>
      </c>
      <c r="H207" s="141"/>
      <c r="I207" s="141"/>
      <c r="J207" s="141"/>
      <c r="K207" s="141"/>
      <c r="L207" s="82">
        <v>16774.28</v>
      </c>
      <c r="M207" s="82">
        <v>2200</v>
      </c>
      <c r="N207" s="82">
        <v>0</v>
      </c>
      <c r="O207" s="82">
        <v>18974.28</v>
      </c>
      <c r="P207" s="82">
        <f t="shared" si="3"/>
        <v>2200</v>
      </c>
    </row>
    <row r="208" spans="1:16" ht="9.9" customHeight="1" x14ac:dyDescent="0.3">
      <c r="A208" s="81" t="s">
        <v>652</v>
      </c>
      <c r="B208" s="136" t="s">
        <v>341</v>
      </c>
      <c r="C208" s="137"/>
      <c r="D208" s="137"/>
      <c r="E208" s="137"/>
      <c r="F208" s="137"/>
      <c r="G208" s="140" t="s">
        <v>620</v>
      </c>
      <c r="H208" s="141"/>
      <c r="I208" s="141"/>
      <c r="J208" s="141"/>
      <c r="K208" s="141"/>
      <c r="L208" s="82">
        <v>5496.77</v>
      </c>
      <c r="M208" s="82">
        <v>0</v>
      </c>
      <c r="N208" s="82">
        <v>0</v>
      </c>
      <c r="O208" s="82">
        <v>5496.77</v>
      </c>
      <c r="P208" s="82">
        <f t="shared" si="3"/>
        <v>0</v>
      </c>
    </row>
    <row r="209" spans="1:16" ht="9.9" customHeight="1" x14ac:dyDescent="0.3">
      <c r="A209" s="83" t="s">
        <v>341</v>
      </c>
      <c r="B209" s="136" t="s">
        <v>341</v>
      </c>
      <c r="C209" s="137"/>
      <c r="D209" s="137"/>
      <c r="E209" s="137"/>
      <c r="F209" s="137"/>
      <c r="G209" s="84" t="s">
        <v>341</v>
      </c>
      <c r="H209" s="85"/>
      <c r="I209" s="85"/>
      <c r="J209" s="85"/>
      <c r="K209" s="85"/>
      <c r="L209" s="86"/>
      <c r="M209" s="86"/>
      <c r="N209" s="86"/>
      <c r="O209" s="86"/>
      <c r="P209" s="86"/>
    </row>
    <row r="210" spans="1:16" ht="9.9" customHeight="1" x14ac:dyDescent="0.3">
      <c r="A210" s="77" t="s">
        <v>653</v>
      </c>
      <c r="B210" s="136" t="s">
        <v>341</v>
      </c>
      <c r="C210" s="137"/>
      <c r="D210" s="138" t="s">
        <v>654</v>
      </c>
      <c r="E210" s="139"/>
      <c r="F210" s="139"/>
      <c r="G210" s="139"/>
      <c r="H210" s="139"/>
      <c r="I210" s="139"/>
      <c r="J210" s="139"/>
      <c r="K210" s="139"/>
      <c r="L210" s="80">
        <v>1222982.3899999999</v>
      </c>
      <c r="M210" s="80">
        <v>215036.19</v>
      </c>
      <c r="N210" s="80">
        <v>0</v>
      </c>
      <c r="O210" s="80">
        <v>1438018.58</v>
      </c>
      <c r="P210" s="80">
        <f t="shared" ref="P210:P221" si="4">M210-N210</f>
        <v>215036.19</v>
      </c>
    </row>
    <row r="211" spans="1:16" ht="9.9" customHeight="1" x14ac:dyDescent="0.3">
      <c r="A211" s="77" t="s">
        <v>655</v>
      </c>
      <c r="B211" s="136" t="s">
        <v>341</v>
      </c>
      <c r="C211" s="137"/>
      <c r="D211" s="137"/>
      <c r="E211" s="138" t="s">
        <v>654</v>
      </c>
      <c r="F211" s="139"/>
      <c r="G211" s="139"/>
      <c r="H211" s="139"/>
      <c r="I211" s="139"/>
      <c r="J211" s="139"/>
      <c r="K211" s="139"/>
      <c r="L211" s="80">
        <v>1222982.3899999999</v>
      </c>
      <c r="M211" s="80">
        <v>215036.19</v>
      </c>
      <c r="N211" s="80">
        <v>0</v>
      </c>
      <c r="O211" s="80">
        <v>1438018.58</v>
      </c>
      <c r="P211" s="80">
        <f t="shared" si="4"/>
        <v>215036.19</v>
      </c>
    </row>
    <row r="212" spans="1:16" ht="9.9" customHeight="1" x14ac:dyDescent="0.3">
      <c r="A212" s="77" t="s">
        <v>656</v>
      </c>
      <c r="B212" s="136" t="s">
        <v>341</v>
      </c>
      <c r="C212" s="137"/>
      <c r="D212" s="137"/>
      <c r="E212" s="137"/>
      <c r="F212" s="138" t="s">
        <v>654</v>
      </c>
      <c r="G212" s="139"/>
      <c r="H212" s="139"/>
      <c r="I212" s="139"/>
      <c r="J212" s="139"/>
      <c r="K212" s="139"/>
      <c r="L212" s="80">
        <v>1222982.3899999999</v>
      </c>
      <c r="M212" s="80">
        <v>215036.19</v>
      </c>
      <c r="N212" s="80">
        <v>0</v>
      </c>
      <c r="O212" s="80">
        <v>1438018.58</v>
      </c>
      <c r="P212" s="80">
        <f t="shared" si="4"/>
        <v>215036.19</v>
      </c>
    </row>
    <row r="213" spans="1:16" ht="9.9" customHeight="1" x14ac:dyDescent="0.3">
      <c r="A213" s="81" t="s">
        <v>657</v>
      </c>
      <c r="B213" s="136" t="s">
        <v>341</v>
      </c>
      <c r="C213" s="137"/>
      <c r="D213" s="137"/>
      <c r="E213" s="137"/>
      <c r="F213" s="137"/>
      <c r="G213" s="140" t="s">
        <v>658</v>
      </c>
      <c r="H213" s="141"/>
      <c r="I213" s="141"/>
      <c r="J213" s="141"/>
      <c r="K213" s="141"/>
      <c r="L213" s="82">
        <v>28076.12</v>
      </c>
      <c r="M213" s="82">
        <v>7019.03</v>
      </c>
      <c r="N213" s="82">
        <v>0</v>
      </c>
      <c r="O213" s="82">
        <v>35095.15</v>
      </c>
      <c r="P213" s="82">
        <f t="shared" si="4"/>
        <v>7019.03</v>
      </c>
    </row>
    <row r="214" spans="1:16" ht="9.9" customHeight="1" x14ac:dyDescent="0.3">
      <c r="A214" s="81" t="s">
        <v>659</v>
      </c>
      <c r="B214" s="136" t="s">
        <v>341</v>
      </c>
      <c r="C214" s="137"/>
      <c r="D214" s="137"/>
      <c r="E214" s="137"/>
      <c r="F214" s="137"/>
      <c r="G214" s="140" t="s">
        <v>660</v>
      </c>
      <c r="H214" s="141"/>
      <c r="I214" s="141"/>
      <c r="J214" s="141"/>
      <c r="K214" s="141"/>
      <c r="L214" s="82">
        <v>15435</v>
      </c>
      <c r="M214" s="82">
        <v>3675</v>
      </c>
      <c r="N214" s="82">
        <v>0</v>
      </c>
      <c r="O214" s="82">
        <v>19110</v>
      </c>
      <c r="P214" s="82">
        <f t="shared" si="4"/>
        <v>3675</v>
      </c>
    </row>
    <row r="215" spans="1:16" ht="9.9" customHeight="1" x14ac:dyDescent="0.3">
      <c r="A215" s="81" t="s">
        <v>661</v>
      </c>
      <c r="B215" s="136" t="s">
        <v>341</v>
      </c>
      <c r="C215" s="137"/>
      <c r="D215" s="137"/>
      <c r="E215" s="137"/>
      <c r="F215" s="137"/>
      <c r="G215" s="140" t="s">
        <v>662</v>
      </c>
      <c r="H215" s="141"/>
      <c r="I215" s="141"/>
      <c r="J215" s="141"/>
      <c r="K215" s="141"/>
      <c r="L215" s="82">
        <v>13975.24</v>
      </c>
      <c r="M215" s="82">
        <v>0</v>
      </c>
      <c r="N215" s="82">
        <v>0</v>
      </c>
      <c r="O215" s="82">
        <v>13975.24</v>
      </c>
      <c r="P215" s="82">
        <f t="shared" si="4"/>
        <v>0</v>
      </c>
    </row>
    <row r="216" spans="1:16" ht="9.9" customHeight="1" x14ac:dyDescent="0.3">
      <c r="A216" s="81" t="s">
        <v>663</v>
      </c>
      <c r="B216" s="136" t="s">
        <v>341</v>
      </c>
      <c r="C216" s="137"/>
      <c r="D216" s="137"/>
      <c r="E216" s="137"/>
      <c r="F216" s="137"/>
      <c r="G216" s="140" t="s">
        <v>664</v>
      </c>
      <c r="H216" s="141"/>
      <c r="I216" s="141"/>
      <c r="J216" s="141"/>
      <c r="K216" s="141"/>
      <c r="L216" s="82">
        <v>9858.59</v>
      </c>
      <c r="M216" s="82">
        <v>3138.59</v>
      </c>
      <c r="N216" s="82">
        <v>0</v>
      </c>
      <c r="O216" s="82">
        <v>12997.18</v>
      </c>
      <c r="P216" s="82">
        <f t="shared" si="4"/>
        <v>3138.59</v>
      </c>
    </row>
    <row r="217" spans="1:16" ht="9.9" customHeight="1" x14ac:dyDescent="0.3">
      <c r="A217" s="81" t="s">
        <v>665</v>
      </c>
      <c r="B217" s="136" t="s">
        <v>341</v>
      </c>
      <c r="C217" s="137"/>
      <c r="D217" s="137"/>
      <c r="E217" s="137"/>
      <c r="F217" s="137"/>
      <c r="G217" s="140" t="s">
        <v>666</v>
      </c>
      <c r="H217" s="141"/>
      <c r="I217" s="141"/>
      <c r="J217" s="141"/>
      <c r="K217" s="141"/>
      <c r="L217" s="82">
        <v>422500.91</v>
      </c>
      <c r="M217" s="82">
        <v>45871.54</v>
      </c>
      <c r="N217" s="82">
        <v>0</v>
      </c>
      <c r="O217" s="82">
        <v>468372.45</v>
      </c>
      <c r="P217" s="82">
        <f t="shared" si="4"/>
        <v>45871.54</v>
      </c>
    </row>
    <row r="218" spans="1:16" ht="18.899999999999999" customHeight="1" x14ac:dyDescent="0.3">
      <c r="A218" s="81" t="s">
        <v>667</v>
      </c>
      <c r="B218" s="136" t="s">
        <v>341</v>
      </c>
      <c r="C218" s="137"/>
      <c r="D218" s="137"/>
      <c r="E218" s="137"/>
      <c r="F218" s="137"/>
      <c r="G218" s="140" t="s">
        <v>668</v>
      </c>
      <c r="H218" s="141"/>
      <c r="I218" s="141"/>
      <c r="J218" s="141"/>
      <c r="K218" s="141"/>
      <c r="L218" s="82">
        <v>31594.87</v>
      </c>
      <c r="M218" s="82">
        <v>675</v>
      </c>
      <c r="N218" s="82">
        <v>0</v>
      </c>
      <c r="O218" s="82">
        <v>32269.87</v>
      </c>
      <c r="P218" s="82">
        <f t="shared" si="4"/>
        <v>675</v>
      </c>
    </row>
    <row r="219" spans="1:16" ht="9.9" customHeight="1" x14ac:dyDescent="0.3">
      <c r="A219" s="81" t="s">
        <v>669</v>
      </c>
      <c r="B219" s="136" t="s">
        <v>341</v>
      </c>
      <c r="C219" s="137"/>
      <c r="D219" s="137"/>
      <c r="E219" s="137"/>
      <c r="F219" s="137"/>
      <c r="G219" s="140" t="s">
        <v>670</v>
      </c>
      <c r="H219" s="141"/>
      <c r="I219" s="141"/>
      <c r="J219" s="141"/>
      <c r="K219" s="141"/>
      <c r="L219" s="82">
        <v>633538.13</v>
      </c>
      <c r="M219" s="82">
        <v>138957.60999999999</v>
      </c>
      <c r="N219" s="82">
        <v>0</v>
      </c>
      <c r="O219" s="82">
        <v>772495.74</v>
      </c>
      <c r="P219" s="82">
        <f t="shared" si="4"/>
        <v>138957.60999999999</v>
      </c>
    </row>
    <row r="220" spans="1:16" ht="9.9" customHeight="1" x14ac:dyDescent="0.3">
      <c r="A220" s="81" t="s">
        <v>671</v>
      </c>
      <c r="B220" s="136" t="s">
        <v>341</v>
      </c>
      <c r="C220" s="137"/>
      <c r="D220" s="137"/>
      <c r="E220" s="137"/>
      <c r="F220" s="137"/>
      <c r="G220" s="140" t="s">
        <v>672</v>
      </c>
      <c r="H220" s="141"/>
      <c r="I220" s="141"/>
      <c r="J220" s="141"/>
      <c r="K220" s="141"/>
      <c r="L220" s="82">
        <v>13795</v>
      </c>
      <c r="M220" s="82">
        <v>3438.75</v>
      </c>
      <c r="N220" s="82">
        <v>0</v>
      </c>
      <c r="O220" s="82">
        <v>17233.75</v>
      </c>
      <c r="P220" s="82">
        <f t="shared" si="4"/>
        <v>3438.75</v>
      </c>
    </row>
    <row r="221" spans="1:16" ht="9.9" customHeight="1" x14ac:dyDescent="0.3">
      <c r="A221" s="81" t="s">
        <v>673</v>
      </c>
      <c r="B221" s="136" t="s">
        <v>341</v>
      </c>
      <c r="C221" s="137"/>
      <c r="D221" s="137"/>
      <c r="E221" s="137"/>
      <c r="F221" s="137"/>
      <c r="G221" s="140" t="s">
        <v>674</v>
      </c>
      <c r="H221" s="141"/>
      <c r="I221" s="141"/>
      <c r="J221" s="141"/>
      <c r="K221" s="141"/>
      <c r="L221" s="82">
        <v>54208.53</v>
      </c>
      <c r="M221" s="82">
        <v>12260.67</v>
      </c>
      <c r="N221" s="82">
        <v>0</v>
      </c>
      <c r="O221" s="82">
        <v>66469.2</v>
      </c>
      <c r="P221" s="82">
        <f t="shared" si="4"/>
        <v>12260.67</v>
      </c>
    </row>
    <row r="222" spans="1:16" ht="9.9" customHeight="1" x14ac:dyDescent="0.3">
      <c r="A222" s="83" t="s">
        <v>341</v>
      </c>
      <c r="B222" s="136" t="s">
        <v>341</v>
      </c>
      <c r="C222" s="137"/>
      <c r="D222" s="137"/>
      <c r="E222" s="137"/>
      <c r="F222" s="137"/>
      <c r="G222" s="84" t="s">
        <v>341</v>
      </c>
      <c r="H222" s="85"/>
      <c r="I222" s="85"/>
      <c r="J222" s="85"/>
      <c r="K222" s="85"/>
      <c r="L222" s="86"/>
      <c r="M222" s="86"/>
      <c r="N222" s="86"/>
      <c r="O222" s="86"/>
      <c r="P222" s="86"/>
    </row>
    <row r="223" spans="1:16" ht="9.9" customHeight="1" x14ac:dyDescent="0.3">
      <c r="A223" s="77" t="s">
        <v>675</v>
      </c>
      <c r="B223" s="79" t="s">
        <v>341</v>
      </c>
      <c r="C223" s="138" t="s">
        <v>676</v>
      </c>
      <c r="D223" s="139"/>
      <c r="E223" s="139"/>
      <c r="F223" s="139"/>
      <c r="G223" s="139"/>
      <c r="H223" s="139"/>
      <c r="I223" s="139"/>
      <c r="J223" s="139"/>
      <c r="K223" s="139"/>
      <c r="L223" s="80">
        <v>466791.04</v>
      </c>
      <c r="M223" s="80">
        <v>73200.05</v>
      </c>
      <c r="N223" s="80">
        <v>0.02</v>
      </c>
      <c r="O223" s="80">
        <v>539991.06999999995</v>
      </c>
      <c r="P223" s="80">
        <f>M223-N223</f>
        <v>73200.03</v>
      </c>
    </row>
    <row r="224" spans="1:16" ht="9.9" customHeight="1" x14ac:dyDescent="0.3">
      <c r="A224" s="77" t="s">
        <v>677</v>
      </c>
      <c r="B224" s="136" t="s">
        <v>341</v>
      </c>
      <c r="C224" s="137"/>
      <c r="D224" s="138" t="s">
        <v>676</v>
      </c>
      <c r="E224" s="139"/>
      <c r="F224" s="139"/>
      <c r="G224" s="139"/>
      <c r="H224" s="139"/>
      <c r="I224" s="139"/>
      <c r="J224" s="139"/>
      <c r="K224" s="139"/>
      <c r="L224" s="80">
        <v>466791.04</v>
      </c>
      <c r="M224" s="80">
        <v>73200.05</v>
      </c>
      <c r="N224" s="80">
        <v>0.02</v>
      </c>
      <c r="O224" s="80">
        <v>539991.06999999995</v>
      </c>
      <c r="P224" s="80">
        <f>M224-N224</f>
        <v>73200.03</v>
      </c>
    </row>
    <row r="225" spans="1:16" ht="9.9" customHeight="1" x14ac:dyDescent="0.3">
      <c r="A225" s="77" t="s">
        <v>678</v>
      </c>
      <c r="B225" s="136" t="s">
        <v>341</v>
      </c>
      <c r="C225" s="137"/>
      <c r="D225" s="137"/>
      <c r="E225" s="138" t="s">
        <v>676</v>
      </c>
      <c r="F225" s="139"/>
      <c r="G225" s="139"/>
      <c r="H225" s="139"/>
      <c r="I225" s="139"/>
      <c r="J225" s="139"/>
      <c r="K225" s="139"/>
      <c r="L225" s="80">
        <v>466791.04</v>
      </c>
      <c r="M225" s="80">
        <v>73200.05</v>
      </c>
      <c r="N225" s="80">
        <v>0.02</v>
      </c>
      <c r="O225" s="80">
        <v>539991.06999999995</v>
      </c>
      <c r="P225" s="80">
        <f>M225-N225</f>
        <v>73200.03</v>
      </c>
    </row>
    <row r="226" spans="1:16" ht="9.9" customHeight="1" x14ac:dyDescent="0.3">
      <c r="A226" s="77" t="s">
        <v>679</v>
      </c>
      <c r="B226" s="136" t="s">
        <v>341</v>
      </c>
      <c r="C226" s="137"/>
      <c r="D226" s="137"/>
      <c r="E226" s="137"/>
      <c r="F226" s="138" t="s">
        <v>680</v>
      </c>
      <c r="G226" s="139"/>
      <c r="H226" s="139"/>
      <c r="I226" s="139"/>
      <c r="J226" s="139"/>
      <c r="K226" s="139"/>
      <c r="L226" s="80">
        <v>80602.080000000002</v>
      </c>
      <c r="M226" s="80">
        <v>0.01</v>
      </c>
      <c r="N226" s="80">
        <v>0.02</v>
      </c>
      <c r="O226" s="80">
        <v>80602.070000000007</v>
      </c>
      <c r="P226" s="80">
        <f>M226-N226</f>
        <v>-0.01</v>
      </c>
    </row>
    <row r="227" spans="1:16" ht="9.9" customHeight="1" x14ac:dyDescent="0.3">
      <c r="A227" s="81" t="s">
        <v>681</v>
      </c>
      <c r="B227" s="136" t="s">
        <v>341</v>
      </c>
      <c r="C227" s="137"/>
      <c r="D227" s="137"/>
      <c r="E227" s="137"/>
      <c r="F227" s="137"/>
      <c r="G227" s="140" t="s">
        <v>682</v>
      </c>
      <c r="H227" s="141"/>
      <c r="I227" s="141"/>
      <c r="J227" s="141"/>
      <c r="K227" s="141"/>
      <c r="L227" s="82">
        <v>80602.080000000002</v>
      </c>
      <c r="M227" s="82">
        <v>0.01</v>
      </c>
      <c r="N227" s="82">
        <v>0.02</v>
      </c>
      <c r="O227" s="82">
        <v>80602.070000000007</v>
      </c>
      <c r="P227" s="82">
        <f>M227-N227</f>
        <v>-0.01</v>
      </c>
    </row>
    <row r="228" spans="1:16" ht="9.9" customHeight="1" x14ac:dyDescent="0.3">
      <c r="A228" s="83" t="s">
        <v>341</v>
      </c>
      <c r="B228" s="136" t="s">
        <v>341</v>
      </c>
      <c r="C228" s="137"/>
      <c r="D228" s="137"/>
      <c r="E228" s="137"/>
      <c r="F228" s="137"/>
      <c r="G228" s="84" t="s">
        <v>341</v>
      </c>
      <c r="H228" s="85"/>
      <c r="I228" s="85"/>
      <c r="J228" s="85"/>
      <c r="K228" s="85"/>
      <c r="L228" s="86"/>
      <c r="M228" s="86"/>
      <c r="N228" s="86"/>
      <c r="O228" s="86"/>
      <c r="P228" s="86"/>
    </row>
    <row r="229" spans="1:16" ht="9.9" customHeight="1" x14ac:dyDescent="0.3">
      <c r="A229" s="77" t="s">
        <v>683</v>
      </c>
      <c r="B229" s="136" t="s">
        <v>341</v>
      </c>
      <c r="C229" s="137"/>
      <c r="D229" s="137"/>
      <c r="E229" s="137"/>
      <c r="F229" s="138" t="s">
        <v>684</v>
      </c>
      <c r="G229" s="139"/>
      <c r="H229" s="139"/>
      <c r="I229" s="139"/>
      <c r="J229" s="139"/>
      <c r="K229" s="139"/>
      <c r="L229" s="80">
        <v>244675.19</v>
      </c>
      <c r="M229" s="80">
        <v>38621.410000000003</v>
      </c>
      <c r="N229" s="80">
        <v>0</v>
      </c>
      <c r="O229" s="80">
        <v>283296.59999999998</v>
      </c>
      <c r="P229" s="80">
        <f>M229-N229</f>
        <v>38621.410000000003</v>
      </c>
    </row>
    <row r="230" spans="1:16" ht="9.9" customHeight="1" x14ac:dyDescent="0.3">
      <c r="A230" s="81" t="s">
        <v>685</v>
      </c>
      <c r="B230" s="136" t="s">
        <v>341</v>
      </c>
      <c r="C230" s="137"/>
      <c r="D230" s="137"/>
      <c r="E230" s="137"/>
      <c r="F230" s="137"/>
      <c r="G230" s="140" t="s">
        <v>686</v>
      </c>
      <c r="H230" s="141"/>
      <c r="I230" s="141"/>
      <c r="J230" s="141"/>
      <c r="K230" s="141"/>
      <c r="L230" s="82">
        <v>100730.89</v>
      </c>
      <c r="M230" s="82">
        <v>15720.1</v>
      </c>
      <c r="N230" s="82">
        <v>0</v>
      </c>
      <c r="O230" s="82">
        <v>116450.99</v>
      </c>
      <c r="P230" s="82">
        <f>M230-N230</f>
        <v>15720.1</v>
      </c>
    </row>
    <row r="231" spans="1:16" ht="9.9" customHeight="1" x14ac:dyDescent="0.3">
      <c r="A231" s="81" t="s">
        <v>687</v>
      </c>
      <c r="B231" s="136" t="s">
        <v>341</v>
      </c>
      <c r="C231" s="137"/>
      <c r="D231" s="137"/>
      <c r="E231" s="137"/>
      <c r="F231" s="137"/>
      <c r="G231" s="140" t="s">
        <v>688</v>
      </c>
      <c r="H231" s="141"/>
      <c r="I231" s="141"/>
      <c r="J231" s="141"/>
      <c r="K231" s="141"/>
      <c r="L231" s="82">
        <v>78680.28</v>
      </c>
      <c r="M231" s="82">
        <v>13420.07</v>
      </c>
      <c r="N231" s="82">
        <v>0</v>
      </c>
      <c r="O231" s="82">
        <v>92100.35</v>
      </c>
      <c r="P231" s="82">
        <f>M231-N231</f>
        <v>13420.07</v>
      </c>
    </row>
    <row r="232" spans="1:16" ht="9.9" customHeight="1" x14ac:dyDescent="0.3">
      <c r="A232" s="81" t="s">
        <v>689</v>
      </c>
      <c r="B232" s="136" t="s">
        <v>341</v>
      </c>
      <c r="C232" s="137"/>
      <c r="D232" s="137"/>
      <c r="E232" s="137"/>
      <c r="F232" s="137"/>
      <c r="G232" s="140" t="s">
        <v>690</v>
      </c>
      <c r="H232" s="141"/>
      <c r="I232" s="141"/>
      <c r="J232" s="141"/>
      <c r="K232" s="141"/>
      <c r="L232" s="82">
        <v>39087.1</v>
      </c>
      <c r="M232" s="82">
        <v>3267.68</v>
      </c>
      <c r="N232" s="82">
        <v>0</v>
      </c>
      <c r="O232" s="82">
        <v>42354.78</v>
      </c>
      <c r="P232" s="82">
        <f>M232-N232</f>
        <v>3267.68</v>
      </c>
    </row>
    <row r="233" spans="1:16" ht="9.9" customHeight="1" x14ac:dyDescent="0.3">
      <c r="A233" s="81" t="s">
        <v>691</v>
      </c>
      <c r="B233" s="136" t="s">
        <v>341</v>
      </c>
      <c r="C233" s="137"/>
      <c r="D233" s="137"/>
      <c r="E233" s="137"/>
      <c r="F233" s="137"/>
      <c r="G233" s="140" t="s">
        <v>692</v>
      </c>
      <c r="H233" s="141"/>
      <c r="I233" s="141"/>
      <c r="J233" s="141"/>
      <c r="K233" s="141"/>
      <c r="L233" s="82">
        <v>26176.92</v>
      </c>
      <c r="M233" s="82">
        <v>6213.56</v>
      </c>
      <c r="N233" s="82">
        <v>0</v>
      </c>
      <c r="O233" s="82">
        <v>32390.48</v>
      </c>
      <c r="P233" s="82">
        <f>M233-N233</f>
        <v>6213.56</v>
      </c>
    </row>
    <row r="234" spans="1:16" ht="9.9" customHeight="1" x14ac:dyDescent="0.3">
      <c r="A234" s="83" t="s">
        <v>341</v>
      </c>
      <c r="B234" s="136" t="s">
        <v>341</v>
      </c>
      <c r="C234" s="137"/>
      <c r="D234" s="137"/>
      <c r="E234" s="137"/>
      <c r="F234" s="137"/>
      <c r="G234" s="84" t="s">
        <v>341</v>
      </c>
      <c r="H234" s="85"/>
      <c r="I234" s="85"/>
      <c r="J234" s="85"/>
      <c r="K234" s="85"/>
      <c r="L234" s="86"/>
      <c r="M234" s="86"/>
      <c r="N234" s="86"/>
      <c r="O234" s="86"/>
      <c r="P234" s="86"/>
    </row>
    <row r="235" spans="1:16" ht="9.9" customHeight="1" x14ac:dyDescent="0.3">
      <c r="A235" s="77" t="s">
        <v>693</v>
      </c>
      <c r="B235" s="136" t="s">
        <v>341</v>
      </c>
      <c r="C235" s="137"/>
      <c r="D235" s="137"/>
      <c r="E235" s="137"/>
      <c r="F235" s="138" t="s">
        <v>694</v>
      </c>
      <c r="G235" s="139"/>
      <c r="H235" s="139"/>
      <c r="I235" s="139"/>
      <c r="J235" s="139"/>
      <c r="K235" s="139"/>
      <c r="L235" s="80">
        <v>9981.2000000000007</v>
      </c>
      <c r="M235" s="80">
        <v>0</v>
      </c>
      <c r="N235" s="80">
        <v>0</v>
      </c>
      <c r="O235" s="80">
        <v>9981.2000000000007</v>
      </c>
      <c r="P235" s="80">
        <f>M235-N235</f>
        <v>0</v>
      </c>
    </row>
    <row r="236" spans="1:16" ht="9.9" customHeight="1" x14ac:dyDescent="0.3">
      <c r="A236" s="81" t="s">
        <v>695</v>
      </c>
      <c r="B236" s="136" t="s">
        <v>341</v>
      </c>
      <c r="C236" s="137"/>
      <c r="D236" s="137"/>
      <c r="E236" s="137"/>
      <c r="F236" s="137"/>
      <c r="G236" s="140" t="s">
        <v>696</v>
      </c>
      <c r="H236" s="141"/>
      <c r="I236" s="141"/>
      <c r="J236" s="141"/>
      <c r="K236" s="141"/>
      <c r="L236" s="82">
        <v>1266.2</v>
      </c>
      <c r="M236" s="82">
        <v>0</v>
      </c>
      <c r="N236" s="82">
        <v>0</v>
      </c>
      <c r="O236" s="82">
        <v>1266.2</v>
      </c>
      <c r="P236" s="82">
        <f>M236-N236</f>
        <v>0</v>
      </c>
    </row>
    <row r="237" spans="1:16" ht="9.9" customHeight="1" x14ac:dyDescent="0.3">
      <c r="A237" s="81" t="s">
        <v>697</v>
      </c>
      <c r="B237" s="136" t="s">
        <v>341</v>
      </c>
      <c r="C237" s="137"/>
      <c r="D237" s="137"/>
      <c r="E237" s="137"/>
      <c r="F237" s="137"/>
      <c r="G237" s="140" t="s">
        <v>698</v>
      </c>
      <c r="H237" s="141"/>
      <c r="I237" s="141"/>
      <c r="J237" s="141"/>
      <c r="K237" s="141"/>
      <c r="L237" s="82">
        <v>8715</v>
      </c>
      <c r="M237" s="82">
        <v>0</v>
      </c>
      <c r="N237" s="82">
        <v>0</v>
      </c>
      <c r="O237" s="82">
        <v>8715</v>
      </c>
      <c r="P237" s="82">
        <f>M237-N237</f>
        <v>0</v>
      </c>
    </row>
    <row r="238" spans="1:16" ht="9.9" customHeight="1" x14ac:dyDescent="0.3">
      <c r="A238" s="83" t="s">
        <v>341</v>
      </c>
      <c r="B238" s="136" t="s">
        <v>341</v>
      </c>
      <c r="C238" s="137"/>
      <c r="D238" s="137"/>
      <c r="E238" s="137"/>
      <c r="F238" s="137"/>
      <c r="G238" s="84" t="s">
        <v>341</v>
      </c>
      <c r="H238" s="85"/>
      <c r="I238" s="85"/>
      <c r="J238" s="85"/>
      <c r="K238" s="85"/>
      <c r="L238" s="86"/>
      <c r="M238" s="86"/>
      <c r="N238" s="86"/>
      <c r="O238" s="86"/>
      <c r="P238" s="86"/>
    </row>
    <row r="239" spans="1:16" ht="9.9" customHeight="1" x14ac:dyDescent="0.3">
      <c r="A239" s="77" t="s">
        <v>699</v>
      </c>
      <c r="B239" s="136" t="s">
        <v>341</v>
      </c>
      <c r="C239" s="137"/>
      <c r="D239" s="137"/>
      <c r="E239" s="137"/>
      <c r="F239" s="138" t="s">
        <v>700</v>
      </c>
      <c r="G239" s="139"/>
      <c r="H239" s="139"/>
      <c r="I239" s="139"/>
      <c r="J239" s="139"/>
      <c r="K239" s="139"/>
      <c r="L239" s="80">
        <v>49681.41</v>
      </c>
      <c r="M239" s="80">
        <v>0</v>
      </c>
      <c r="N239" s="80">
        <v>0</v>
      </c>
      <c r="O239" s="80">
        <v>49681.41</v>
      </c>
      <c r="P239" s="80">
        <f t="shared" ref="P239:P244" si="5">M239-N239</f>
        <v>0</v>
      </c>
    </row>
    <row r="240" spans="1:16" ht="9.9" customHeight="1" x14ac:dyDescent="0.3">
      <c r="A240" s="81" t="s">
        <v>701</v>
      </c>
      <c r="B240" s="136" t="s">
        <v>341</v>
      </c>
      <c r="C240" s="137"/>
      <c r="D240" s="137"/>
      <c r="E240" s="137"/>
      <c r="F240" s="137"/>
      <c r="G240" s="140" t="s">
        <v>702</v>
      </c>
      <c r="H240" s="141"/>
      <c r="I240" s="141"/>
      <c r="J240" s="141"/>
      <c r="K240" s="141"/>
      <c r="L240" s="82">
        <v>20899.88</v>
      </c>
      <c r="M240" s="82">
        <v>0</v>
      </c>
      <c r="N240" s="82">
        <v>0</v>
      </c>
      <c r="O240" s="82">
        <v>20899.88</v>
      </c>
      <c r="P240" s="82">
        <f t="shared" si="5"/>
        <v>0</v>
      </c>
    </row>
    <row r="241" spans="1:16" ht="9.9" customHeight="1" x14ac:dyDescent="0.3">
      <c r="A241" s="81" t="s">
        <v>703</v>
      </c>
      <c r="B241" s="136" t="s">
        <v>341</v>
      </c>
      <c r="C241" s="137"/>
      <c r="D241" s="137"/>
      <c r="E241" s="137"/>
      <c r="F241" s="137"/>
      <c r="G241" s="140" t="s">
        <v>704</v>
      </c>
      <c r="H241" s="141"/>
      <c r="I241" s="141"/>
      <c r="J241" s="141"/>
      <c r="K241" s="141"/>
      <c r="L241" s="82">
        <v>4197.6099999999997</v>
      </c>
      <c r="M241" s="82">
        <v>0</v>
      </c>
      <c r="N241" s="82">
        <v>0</v>
      </c>
      <c r="O241" s="82">
        <v>4197.6099999999997</v>
      </c>
      <c r="P241" s="82">
        <f t="shared" si="5"/>
        <v>0</v>
      </c>
    </row>
    <row r="242" spans="1:16" ht="9.9" customHeight="1" x14ac:dyDescent="0.3">
      <c r="A242" s="81" t="s">
        <v>705</v>
      </c>
      <c r="B242" s="136" t="s">
        <v>341</v>
      </c>
      <c r="C242" s="137"/>
      <c r="D242" s="137"/>
      <c r="E242" s="137"/>
      <c r="F242" s="137"/>
      <c r="G242" s="140" t="s">
        <v>706</v>
      </c>
      <c r="H242" s="141"/>
      <c r="I242" s="141"/>
      <c r="J242" s="141"/>
      <c r="K242" s="141"/>
      <c r="L242" s="82">
        <v>16268.79</v>
      </c>
      <c r="M242" s="82">
        <v>0</v>
      </c>
      <c r="N242" s="82">
        <v>0</v>
      </c>
      <c r="O242" s="82">
        <v>16268.79</v>
      </c>
      <c r="P242" s="82">
        <f t="shared" si="5"/>
        <v>0</v>
      </c>
    </row>
    <row r="243" spans="1:16" ht="9.9" customHeight="1" x14ac:dyDescent="0.3">
      <c r="A243" s="81" t="s">
        <v>709</v>
      </c>
      <c r="B243" s="136" t="s">
        <v>341</v>
      </c>
      <c r="C243" s="137"/>
      <c r="D243" s="137"/>
      <c r="E243" s="137"/>
      <c r="F243" s="137"/>
      <c r="G243" s="140" t="s">
        <v>710</v>
      </c>
      <c r="H243" s="141"/>
      <c r="I243" s="141"/>
      <c r="J243" s="141"/>
      <c r="K243" s="141"/>
      <c r="L243" s="82">
        <v>2880.15</v>
      </c>
      <c r="M243" s="82">
        <v>0</v>
      </c>
      <c r="N243" s="82">
        <v>0</v>
      </c>
      <c r="O243" s="82">
        <v>2880.15</v>
      </c>
      <c r="P243" s="82">
        <f t="shared" si="5"/>
        <v>0</v>
      </c>
    </row>
    <row r="244" spans="1:16" ht="9.9" customHeight="1" x14ac:dyDescent="0.3">
      <c r="A244" s="81" t="s">
        <v>711</v>
      </c>
      <c r="B244" s="136" t="s">
        <v>341</v>
      </c>
      <c r="C244" s="137"/>
      <c r="D244" s="137"/>
      <c r="E244" s="137"/>
      <c r="F244" s="137"/>
      <c r="G244" s="140" t="s">
        <v>672</v>
      </c>
      <c r="H244" s="141"/>
      <c r="I244" s="141"/>
      <c r="J244" s="141"/>
      <c r="K244" s="141"/>
      <c r="L244" s="82">
        <v>5434.98</v>
      </c>
      <c r="M244" s="82">
        <v>0</v>
      </c>
      <c r="N244" s="82">
        <v>0</v>
      </c>
      <c r="O244" s="82">
        <v>5434.98</v>
      </c>
      <c r="P244" s="82">
        <f t="shared" si="5"/>
        <v>0</v>
      </c>
    </row>
    <row r="245" spans="1:16" ht="9.9" customHeight="1" x14ac:dyDescent="0.3">
      <c r="A245" s="83" t="s">
        <v>341</v>
      </c>
      <c r="B245" s="136" t="s">
        <v>341</v>
      </c>
      <c r="C245" s="137"/>
      <c r="D245" s="137"/>
      <c r="E245" s="137"/>
      <c r="F245" s="137"/>
      <c r="G245" s="84" t="s">
        <v>341</v>
      </c>
      <c r="H245" s="85"/>
      <c r="I245" s="85"/>
      <c r="J245" s="85"/>
      <c r="K245" s="85"/>
      <c r="L245" s="86"/>
      <c r="M245" s="86"/>
      <c r="N245" s="86"/>
      <c r="O245" s="86"/>
      <c r="P245" s="86"/>
    </row>
    <row r="246" spans="1:16" ht="9.9" customHeight="1" x14ac:dyDescent="0.3">
      <c r="A246" s="77" t="s">
        <v>712</v>
      </c>
      <c r="B246" s="136" t="s">
        <v>341</v>
      </c>
      <c r="C246" s="137"/>
      <c r="D246" s="137"/>
      <c r="E246" s="137"/>
      <c r="F246" s="138" t="s">
        <v>713</v>
      </c>
      <c r="G246" s="139"/>
      <c r="H246" s="139"/>
      <c r="I246" s="139"/>
      <c r="J246" s="139"/>
      <c r="K246" s="139"/>
      <c r="L246" s="80">
        <v>33662.47</v>
      </c>
      <c r="M246" s="80">
        <v>25547.759999999998</v>
      </c>
      <c r="N246" s="80">
        <v>0</v>
      </c>
      <c r="O246" s="80">
        <v>59210.23</v>
      </c>
      <c r="P246" s="80">
        <f>M246-N246</f>
        <v>25547.759999999998</v>
      </c>
    </row>
    <row r="247" spans="1:16" ht="9.9" customHeight="1" x14ac:dyDescent="0.3">
      <c r="A247" s="81" t="s">
        <v>714</v>
      </c>
      <c r="B247" s="136" t="s">
        <v>341</v>
      </c>
      <c r="C247" s="137"/>
      <c r="D247" s="137"/>
      <c r="E247" s="137"/>
      <c r="F247" s="137"/>
      <c r="G247" s="140" t="s">
        <v>531</v>
      </c>
      <c r="H247" s="141"/>
      <c r="I247" s="141"/>
      <c r="J247" s="141"/>
      <c r="K247" s="141"/>
      <c r="L247" s="82">
        <v>5611.24</v>
      </c>
      <c r="M247" s="82">
        <v>1087.83</v>
      </c>
      <c r="N247" s="82">
        <v>0</v>
      </c>
      <c r="O247" s="82">
        <v>6699.07</v>
      </c>
      <c r="P247" s="82">
        <f>M247-N247</f>
        <v>1087.83</v>
      </c>
    </row>
    <row r="248" spans="1:16" ht="9.9" customHeight="1" x14ac:dyDescent="0.3">
      <c r="A248" s="81" t="s">
        <v>715</v>
      </c>
      <c r="B248" s="136" t="s">
        <v>341</v>
      </c>
      <c r="C248" s="137"/>
      <c r="D248" s="137"/>
      <c r="E248" s="137"/>
      <c r="F248" s="137"/>
      <c r="G248" s="140" t="s">
        <v>716</v>
      </c>
      <c r="H248" s="141"/>
      <c r="I248" s="141"/>
      <c r="J248" s="141"/>
      <c r="K248" s="141"/>
      <c r="L248" s="82">
        <v>8420.64</v>
      </c>
      <c r="M248" s="82">
        <v>1600.1</v>
      </c>
      <c r="N248" s="82">
        <v>0</v>
      </c>
      <c r="O248" s="82">
        <v>10020.74</v>
      </c>
      <c r="P248" s="82">
        <f>M248-N248</f>
        <v>1600.1</v>
      </c>
    </row>
    <row r="249" spans="1:16" ht="9.9" customHeight="1" x14ac:dyDescent="0.3">
      <c r="A249" s="81" t="s">
        <v>717</v>
      </c>
      <c r="B249" s="136" t="s">
        <v>341</v>
      </c>
      <c r="C249" s="137"/>
      <c r="D249" s="137"/>
      <c r="E249" s="137"/>
      <c r="F249" s="137"/>
      <c r="G249" s="140" t="s">
        <v>718</v>
      </c>
      <c r="H249" s="141"/>
      <c r="I249" s="141"/>
      <c r="J249" s="141"/>
      <c r="K249" s="141"/>
      <c r="L249" s="82">
        <v>19566.59</v>
      </c>
      <c r="M249" s="82">
        <v>22843.83</v>
      </c>
      <c r="N249" s="82">
        <v>0</v>
      </c>
      <c r="O249" s="82">
        <v>42410.42</v>
      </c>
      <c r="P249" s="82">
        <f>M249-N249</f>
        <v>22843.83</v>
      </c>
    </row>
    <row r="250" spans="1:16" ht="9.9" customHeight="1" x14ac:dyDescent="0.3">
      <c r="A250" s="81" t="s">
        <v>719</v>
      </c>
      <c r="B250" s="136" t="s">
        <v>341</v>
      </c>
      <c r="C250" s="137"/>
      <c r="D250" s="137"/>
      <c r="E250" s="137"/>
      <c r="F250" s="137"/>
      <c r="G250" s="140" t="s">
        <v>720</v>
      </c>
      <c r="H250" s="141"/>
      <c r="I250" s="141"/>
      <c r="J250" s="141"/>
      <c r="K250" s="141"/>
      <c r="L250" s="82">
        <v>64</v>
      </c>
      <c r="M250" s="82">
        <v>16</v>
      </c>
      <c r="N250" s="82">
        <v>0</v>
      </c>
      <c r="O250" s="82">
        <v>80</v>
      </c>
      <c r="P250" s="82">
        <f>M250-N250</f>
        <v>16</v>
      </c>
    </row>
    <row r="251" spans="1:16" ht="9.9" customHeight="1" x14ac:dyDescent="0.3">
      <c r="A251" s="83" t="s">
        <v>341</v>
      </c>
      <c r="B251" s="136" t="s">
        <v>341</v>
      </c>
      <c r="C251" s="137"/>
      <c r="D251" s="137"/>
      <c r="E251" s="137"/>
      <c r="F251" s="137"/>
      <c r="G251" s="84" t="s">
        <v>341</v>
      </c>
      <c r="H251" s="85"/>
      <c r="I251" s="85"/>
      <c r="J251" s="85"/>
      <c r="K251" s="85"/>
      <c r="L251" s="86"/>
      <c r="M251" s="86"/>
      <c r="N251" s="86"/>
      <c r="O251" s="86"/>
      <c r="P251" s="86"/>
    </row>
    <row r="252" spans="1:16" ht="9.9" customHeight="1" x14ac:dyDescent="0.3">
      <c r="A252" s="77" t="s">
        <v>721</v>
      </c>
      <c r="B252" s="136" t="s">
        <v>341</v>
      </c>
      <c r="C252" s="137"/>
      <c r="D252" s="137"/>
      <c r="E252" s="137"/>
      <c r="F252" s="138" t="s">
        <v>722</v>
      </c>
      <c r="G252" s="139"/>
      <c r="H252" s="139"/>
      <c r="I252" s="139"/>
      <c r="J252" s="139"/>
      <c r="K252" s="139"/>
      <c r="L252" s="80">
        <v>34068.089999999997</v>
      </c>
      <c r="M252" s="80">
        <v>9030.8700000000008</v>
      </c>
      <c r="N252" s="80">
        <v>0</v>
      </c>
      <c r="O252" s="80">
        <v>43098.96</v>
      </c>
      <c r="P252" s="80">
        <f t="shared" ref="P252:P263" si="6">M252-N252</f>
        <v>9030.8700000000008</v>
      </c>
    </row>
    <row r="253" spans="1:16" ht="9.9" customHeight="1" x14ac:dyDescent="0.3">
      <c r="A253" s="81" t="s">
        <v>723</v>
      </c>
      <c r="B253" s="136" t="s">
        <v>341</v>
      </c>
      <c r="C253" s="137"/>
      <c r="D253" s="137"/>
      <c r="E253" s="137"/>
      <c r="F253" s="137"/>
      <c r="G253" s="140" t="s">
        <v>724</v>
      </c>
      <c r="H253" s="141"/>
      <c r="I253" s="141"/>
      <c r="J253" s="141"/>
      <c r="K253" s="141"/>
      <c r="L253" s="82">
        <v>59.67</v>
      </c>
      <c r="M253" s="82">
        <v>0</v>
      </c>
      <c r="N253" s="82">
        <v>0</v>
      </c>
      <c r="O253" s="82">
        <v>59.67</v>
      </c>
      <c r="P253" s="82">
        <f t="shared" si="6"/>
        <v>0</v>
      </c>
    </row>
    <row r="254" spans="1:16" ht="9.9" customHeight="1" x14ac:dyDescent="0.3">
      <c r="A254" s="81" t="s">
        <v>725</v>
      </c>
      <c r="B254" s="136" t="s">
        <v>341</v>
      </c>
      <c r="C254" s="137"/>
      <c r="D254" s="137"/>
      <c r="E254" s="137"/>
      <c r="F254" s="137"/>
      <c r="G254" s="140" t="s">
        <v>726</v>
      </c>
      <c r="H254" s="141"/>
      <c r="I254" s="141"/>
      <c r="J254" s="141"/>
      <c r="K254" s="141"/>
      <c r="L254" s="82">
        <v>0</v>
      </c>
      <c r="M254" s="82">
        <v>1039.02</v>
      </c>
      <c r="N254" s="82">
        <v>0</v>
      </c>
      <c r="O254" s="82">
        <v>1039.02</v>
      </c>
      <c r="P254" s="82">
        <f t="shared" si="6"/>
        <v>1039.02</v>
      </c>
    </row>
    <row r="255" spans="1:16" ht="9.9" customHeight="1" x14ac:dyDescent="0.3">
      <c r="A255" s="81" t="s">
        <v>727</v>
      </c>
      <c r="B255" s="136" t="s">
        <v>341</v>
      </c>
      <c r="C255" s="137"/>
      <c r="D255" s="137"/>
      <c r="E255" s="137"/>
      <c r="F255" s="137"/>
      <c r="G255" s="140" t="s">
        <v>728</v>
      </c>
      <c r="H255" s="141"/>
      <c r="I255" s="141"/>
      <c r="J255" s="141"/>
      <c r="K255" s="141"/>
      <c r="L255" s="82">
        <v>133</v>
      </c>
      <c r="M255" s="82">
        <v>0</v>
      </c>
      <c r="N255" s="82">
        <v>0</v>
      </c>
      <c r="O255" s="82">
        <v>133</v>
      </c>
      <c r="P255" s="82">
        <f t="shared" si="6"/>
        <v>0</v>
      </c>
    </row>
    <row r="256" spans="1:16" ht="9.9" customHeight="1" x14ac:dyDescent="0.3">
      <c r="A256" s="81" t="s">
        <v>731</v>
      </c>
      <c r="B256" s="136" t="s">
        <v>341</v>
      </c>
      <c r="C256" s="137"/>
      <c r="D256" s="137"/>
      <c r="E256" s="137"/>
      <c r="F256" s="137"/>
      <c r="G256" s="140" t="s">
        <v>732</v>
      </c>
      <c r="H256" s="141"/>
      <c r="I256" s="141"/>
      <c r="J256" s="141"/>
      <c r="K256" s="141"/>
      <c r="L256" s="82">
        <v>36</v>
      </c>
      <c r="M256" s="82">
        <v>0</v>
      </c>
      <c r="N256" s="82">
        <v>0</v>
      </c>
      <c r="O256" s="82">
        <v>36</v>
      </c>
      <c r="P256" s="82">
        <f t="shared" si="6"/>
        <v>0</v>
      </c>
    </row>
    <row r="257" spans="1:16" ht="9.9" customHeight="1" x14ac:dyDescent="0.3">
      <c r="A257" s="81" t="s">
        <v>733</v>
      </c>
      <c r="B257" s="136" t="s">
        <v>341</v>
      </c>
      <c r="C257" s="137"/>
      <c r="D257" s="137"/>
      <c r="E257" s="137"/>
      <c r="F257" s="137"/>
      <c r="G257" s="140" t="s">
        <v>734</v>
      </c>
      <c r="H257" s="141"/>
      <c r="I257" s="141"/>
      <c r="J257" s="141"/>
      <c r="K257" s="141"/>
      <c r="L257" s="82">
        <v>23904</v>
      </c>
      <c r="M257" s="82">
        <v>5976</v>
      </c>
      <c r="N257" s="82">
        <v>0</v>
      </c>
      <c r="O257" s="82">
        <v>29880</v>
      </c>
      <c r="P257" s="82">
        <f t="shared" si="6"/>
        <v>5976</v>
      </c>
    </row>
    <row r="258" spans="1:16" ht="9.9" customHeight="1" x14ac:dyDescent="0.3">
      <c r="A258" s="81" t="s">
        <v>735</v>
      </c>
      <c r="B258" s="136" t="s">
        <v>341</v>
      </c>
      <c r="C258" s="137"/>
      <c r="D258" s="137"/>
      <c r="E258" s="137"/>
      <c r="F258" s="137"/>
      <c r="G258" s="140" t="s">
        <v>736</v>
      </c>
      <c r="H258" s="141"/>
      <c r="I258" s="141"/>
      <c r="J258" s="141"/>
      <c r="K258" s="141"/>
      <c r="L258" s="82">
        <v>676.47</v>
      </c>
      <c r="M258" s="82">
        <v>0</v>
      </c>
      <c r="N258" s="82">
        <v>0</v>
      </c>
      <c r="O258" s="82">
        <v>676.47</v>
      </c>
      <c r="P258" s="82">
        <f t="shared" si="6"/>
        <v>0</v>
      </c>
    </row>
    <row r="259" spans="1:16" ht="9.9" customHeight="1" x14ac:dyDescent="0.3">
      <c r="A259" s="81" t="s">
        <v>739</v>
      </c>
      <c r="B259" s="136" t="s">
        <v>341</v>
      </c>
      <c r="C259" s="137"/>
      <c r="D259" s="137"/>
      <c r="E259" s="137"/>
      <c r="F259" s="137"/>
      <c r="G259" s="140" t="s">
        <v>740</v>
      </c>
      <c r="H259" s="141"/>
      <c r="I259" s="141"/>
      <c r="J259" s="141"/>
      <c r="K259" s="141"/>
      <c r="L259" s="82">
        <v>3418.94</v>
      </c>
      <c r="M259" s="82">
        <v>0</v>
      </c>
      <c r="N259" s="82">
        <v>0</v>
      </c>
      <c r="O259" s="82">
        <v>3418.94</v>
      </c>
      <c r="P259" s="82">
        <f t="shared" si="6"/>
        <v>0</v>
      </c>
    </row>
    <row r="260" spans="1:16" ht="9.9" customHeight="1" x14ac:dyDescent="0.3">
      <c r="A260" s="81" t="s">
        <v>741</v>
      </c>
      <c r="B260" s="136" t="s">
        <v>341</v>
      </c>
      <c r="C260" s="137"/>
      <c r="D260" s="137"/>
      <c r="E260" s="137"/>
      <c r="F260" s="137"/>
      <c r="G260" s="140" t="s">
        <v>742</v>
      </c>
      <c r="H260" s="141"/>
      <c r="I260" s="141"/>
      <c r="J260" s="141"/>
      <c r="K260" s="141"/>
      <c r="L260" s="82">
        <v>102</v>
      </c>
      <c r="M260" s="82">
        <v>0</v>
      </c>
      <c r="N260" s="82">
        <v>0</v>
      </c>
      <c r="O260" s="82">
        <v>102</v>
      </c>
      <c r="P260" s="82">
        <f t="shared" si="6"/>
        <v>0</v>
      </c>
    </row>
    <row r="261" spans="1:16" ht="9.9" customHeight="1" x14ac:dyDescent="0.3">
      <c r="A261" s="81" t="s">
        <v>745</v>
      </c>
      <c r="B261" s="136" t="s">
        <v>341</v>
      </c>
      <c r="C261" s="137"/>
      <c r="D261" s="137"/>
      <c r="E261" s="137"/>
      <c r="F261" s="137"/>
      <c r="G261" s="140" t="s">
        <v>746</v>
      </c>
      <c r="H261" s="141"/>
      <c r="I261" s="141"/>
      <c r="J261" s="141"/>
      <c r="K261" s="141"/>
      <c r="L261" s="82">
        <v>2180</v>
      </c>
      <c r="M261" s="82">
        <v>545</v>
      </c>
      <c r="N261" s="82">
        <v>0</v>
      </c>
      <c r="O261" s="82">
        <v>2725</v>
      </c>
      <c r="P261" s="82">
        <f t="shared" si="6"/>
        <v>545</v>
      </c>
    </row>
    <row r="262" spans="1:16" ht="9.9" customHeight="1" x14ac:dyDescent="0.3">
      <c r="A262" s="81" t="s">
        <v>747</v>
      </c>
      <c r="B262" s="136" t="s">
        <v>341</v>
      </c>
      <c r="C262" s="137"/>
      <c r="D262" s="137"/>
      <c r="E262" s="137"/>
      <c r="F262" s="137"/>
      <c r="G262" s="140" t="s">
        <v>748</v>
      </c>
      <c r="H262" s="141"/>
      <c r="I262" s="141"/>
      <c r="J262" s="141"/>
      <c r="K262" s="141"/>
      <c r="L262" s="82">
        <v>1824.31</v>
      </c>
      <c r="M262" s="82">
        <v>1470.85</v>
      </c>
      <c r="N262" s="82">
        <v>0</v>
      </c>
      <c r="O262" s="82">
        <v>3295.16</v>
      </c>
      <c r="P262" s="82">
        <f t="shared" si="6"/>
        <v>1470.85</v>
      </c>
    </row>
    <row r="263" spans="1:16" ht="9.9" customHeight="1" x14ac:dyDescent="0.3">
      <c r="A263" s="81" t="s">
        <v>749</v>
      </c>
      <c r="B263" s="136" t="s">
        <v>341</v>
      </c>
      <c r="C263" s="137"/>
      <c r="D263" s="137"/>
      <c r="E263" s="137"/>
      <c r="F263" s="137"/>
      <c r="G263" s="140" t="s">
        <v>750</v>
      </c>
      <c r="H263" s="141"/>
      <c r="I263" s="141"/>
      <c r="J263" s="141"/>
      <c r="K263" s="141"/>
      <c r="L263" s="82">
        <v>1733.7</v>
      </c>
      <c r="M263" s="82">
        <v>0</v>
      </c>
      <c r="N263" s="82">
        <v>0</v>
      </c>
      <c r="O263" s="82">
        <v>1733.7</v>
      </c>
      <c r="P263" s="82">
        <f t="shared" si="6"/>
        <v>0</v>
      </c>
    </row>
    <row r="264" spans="1:16" ht="9.9" customHeight="1" x14ac:dyDescent="0.3">
      <c r="A264" s="83" t="s">
        <v>341</v>
      </c>
      <c r="B264" s="136" t="s">
        <v>341</v>
      </c>
      <c r="C264" s="137"/>
      <c r="D264" s="137"/>
      <c r="E264" s="137"/>
      <c r="F264" s="137"/>
      <c r="G264" s="84" t="s">
        <v>341</v>
      </c>
      <c r="H264" s="85"/>
      <c r="I264" s="85"/>
      <c r="J264" s="85"/>
      <c r="K264" s="85"/>
      <c r="L264" s="86"/>
      <c r="M264" s="86"/>
      <c r="N264" s="86"/>
      <c r="O264" s="86"/>
      <c r="P264" s="86"/>
    </row>
    <row r="265" spans="1:16" ht="9.9" customHeight="1" x14ac:dyDescent="0.3">
      <c r="A265" s="77" t="s">
        <v>751</v>
      </c>
      <c r="B265" s="136" t="s">
        <v>341</v>
      </c>
      <c r="C265" s="137"/>
      <c r="D265" s="137"/>
      <c r="E265" s="137"/>
      <c r="F265" s="138" t="s">
        <v>752</v>
      </c>
      <c r="G265" s="139"/>
      <c r="H265" s="139"/>
      <c r="I265" s="139"/>
      <c r="J265" s="139"/>
      <c r="K265" s="139"/>
      <c r="L265" s="80">
        <v>14120.6</v>
      </c>
      <c r="M265" s="80">
        <v>0</v>
      </c>
      <c r="N265" s="80">
        <v>0</v>
      </c>
      <c r="O265" s="80">
        <v>14120.6</v>
      </c>
      <c r="P265" s="80">
        <f>M265-N265</f>
        <v>0</v>
      </c>
    </row>
    <row r="266" spans="1:16" ht="9.9" customHeight="1" x14ac:dyDescent="0.3">
      <c r="A266" s="81" t="s">
        <v>755</v>
      </c>
      <c r="B266" s="136" t="s">
        <v>341</v>
      </c>
      <c r="C266" s="137"/>
      <c r="D266" s="137"/>
      <c r="E266" s="137"/>
      <c r="F266" s="137"/>
      <c r="G266" s="140" t="s">
        <v>756</v>
      </c>
      <c r="H266" s="141"/>
      <c r="I266" s="141"/>
      <c r="J266" s="141"/>
      <c r="K266" s="141"/>
      <c r="L266" s="82">
        <v>11857</v>
      </c>
      <c r="M266" s="82">
        <v>0</v>
      </c>
      <c r="N266" s="82">
        <v>0</v>
      </c>
      <c r="O266" s="82">
        <v>11857</v>
      </c>
      <c r="P266" s="82">
        <f>M266-N266</f>
        <v>0</v>
      </c>
    </row>
    <row r="267" spans="1:16" ht="9.9" customHeight="1" x14ac:dyDescent="0.3">
      <c r="A267" s="81" t="s">
        <v>757</v>
      </c>
      <c r="B267" s="136" t="s">
        <v>341</v>
      </c>
      <c r="C267" s="137"/>
      <c r="D267" s="137"/>
      <c r="E267" s="137"/>
      <c r="F267" s="137"/>
      <c r="G267" s="140" t="s">
        <v>758</v>
      </c>
      <c r="H267" s="141"/>
      <c r="I267" s="141"/>
      <c r="J267" s="141"/>
      <c r="K267" s="141"/>
      <c r="L267" s="82">
        <v>2263.6</v>
      </c>
      <c r="M267" s="82">
        <v>0</v>
      </c>
      <c r="N267" s="82">
        <v>0</v>
      </c>
      <c r="O267" s="82">
        <v>2263.6</v>
      </c>
      <c r="P267" s="82">
        <f>M267-N267</f>
        <v>0</v>
      </c>
    </row>
    <row r="268" spans="1:16" ht="9.9" customHeight="1" x14ac:dyDescent="0.3">
      <c r="A268" s="83" t="s">
        <v>341</v>
      </c>
      <c r="B268" s="136" t="s">
        <v>341</v>
      </c>
      <c r="C268" s="137"/>
      <c r="D268" s="137"/>
      <c r="E268" s="137"/>
      <c r="F268" s="137"/>
      <c r="G268" s="84" t="s">
        <v>341</v>
      </c>
      <c r="H268" s="85"/>
      <c r="I268" s="85"/>
      <c r="J268" s="85"/>
      <c r="K268" s="85"/>
      <c r="L268" s="86"/>
      <c r="M268" s="86"/>
      <c r="N268" s="86"/>
      <c r="O268" s="86"/>
      <c r="P268" s="86"/>
    </row>
    <row r="269" spans="1:16" ht="9.9" customHeight="1" x14ac:dyDescent="0.3">
      <c r="A269" s="77" t="s">
        <v>761</v>
      </c>
      <c r="B269" s="79" t="s">
        <v>341</v>
      </c>
      <c r="C269" s="138" t="s">
        <v>762</v>
      </c>
      <c r="D269" s="139"/>
      <c r="E269" s="139"/>
      <c r="F269" s="139"/>
      <c r="G269" s="139"/>
      <c r="H269" s="139"/>
      <c r="I269" s="139"/>
      <c r="J269" s="139"/>
      <c r="K269" s="139"/>
      <c r="L269" s="80">
        <v>221795.78</v>
      </c>
      <c r="M269" s="80">
        <v>3210.5</v>
      </c>
      <c r="N269" s="80">
        <v>0</v>
      </c>
      <c r="O269" s="80">
        <v>225006.28</v>
      </c>
      <c r="P269" s="80">
        <f t="shared" ref="P269:P281" si="7">M269-N269</f>
        <v>3210.5</v>
      </c>
    </row>
    <row r="270" spans="1:16" ht="9.9" customHeight="1" x14ac:dyDescent="0.3">
      <c r="A270" s="77" t="s">
        <v>763</v>
      </c>
      <c r="B270" s="136" t="s">
        <v>341</v>
      </c>
      <c r="C270" s="137"/>
      <c r="D270" s="138" t="s">
        <v>762</v>
      </c>
      <c r="E270" s="139"/>
      <c r="F270" s="139"/>
      <c r="G270" s="139"/>
      <c r="H270" s="139"/>
      <c r="I270" s="139"/>
      <c r="J270" s="139"/>
      <c r="K270" s="139"/>
      <c r="L270" s="80">
        <v>221795.78</v>
      </c>
      <c r="M270" s="80">
        <v>3210.5</v>
      </c>
      <c r="N270" s="80">
        <v>0</v>
      </c>
      <c r="O270" s="80">
        <v>225006.28</v>
      </c>
      <c r="P270" s="80">
        <f t="shared" si="7"/>
        <v>3210.5</v>
      </c>
    </row>
    <row r="271" spans="1:16" ht="9.9" customHeight="1" x14ac:dyDescent="0.3">
      <c r="A271" s="77" t="s">
        <v>764</v>
      </c>
      <c r="B271" s="136" t="s">
        <v>341</v>
      </c>
      <c r="C271" s="137"/>
      <c r="D271" s="137"/>
      <c r="E271" s="138" t="s">
        <v>762</v>
      </c>
      <c r="F271" s="139"/>
      <c r="G271" s="139"/>
      <c r="H271" s="139"/>
      <c r="I271" s="139"/>
      <c r="J271" s="139"/>
      <c r="K271" s="139"/>
      <c r="L271" s="80">
        <v>221795.78</v>
      </c>
      <c r="M271" s="80">
        <v>3210.5</v>
      </c>
      <c r="N271" s="80">
        <v>0</v>
      </c>
      <c r="O271" s="80">
        <v>225006.28</v>
      </c>
      <c r="P271" s="80">
        <f t="shared" si="7"/>
        <v>3210.5</v>
      </c>
    </row>
    <row r="272" spans="1:16" ht="9.9" customHeight="1" x14ac:dyDescent="0.3">
      <c r="A272" s="77" t="s">
        <v>765</v>
      </c>
      <c r="B272" s="136" t="s">
        <v>341</v>
      </c>
      <c r="C272" s="137"/>
      <c r="D272" s="137"/>
      <c r="E272" s="137"/>
      <c r="F272" s="138" t="s">
        <v>766</v>
      </c>
      <c r="G272" s="139"/>
      <c r="H272" s="139"/>
      <c r="I272" s="139"/>
      <c r="J272" s="139"/>
      <c r="K272" s="139"/>
      <c r="L272" s="95">
        <v>173611.74</v>
      </c>
      <c r="M272" s="95">
        <v>849.15</v>
      </c>
      <c r="N272" s="95">
        <v>0</v>
      </c>
      <c r="O272" s="95">
        <v>174460.89</v>
      </c>
      <c r="P272" s="95">
        <f t="shared" si="7"/>
        <v>849.15</v>
      </c>
    </row>
    <row r="273" spans="1:16" ht="9.9" customHeight="1" x14ac:dyDescent="0.3">
      <c r="A273" s="81" t="s">
        <v>767</v>
      </c>
      <c r="B273" s="150" t="s">
        <v>341</v>
      </c>
      <c r="C273" s="151"/>
      <c r="D273" s="151"/>
      <c r="E273" s="151"/>
      <c r="F273" s="151"/>
      <c r="G273" s="152" t="s">
        <v>768</v>
      </c>
      <c r="H273" s="153"/>
      <c r="I273" s="153"/>
      <c r="J273" s="153"/>
      <c r="K273" s="153"/>
      <c r="L273" s="91">
        <v>211.3</v>
      </c>
      <c r="M273" s="91">
        <v>0</v>
      </c>
      <c r="N273" s="91">
        <v>0</v>
      </c>
      <c r="O273" s="91">
        <v>211.3</v>
      </c>
      <c r="P273" s="91">
        <f t="shared" si="7"/>
        <v>0</v>
      </c>
    </row>
    <row r="274" spans="1:16" ht="18.899999999999999" customHeight="1" x14ac:dyDescent="0.3">
      <c r="A274" s="81" t="s">
        <v>769</v>
      </c>
      <c r="B274" s="136" t="s">
        <v>341</v>
      </c>
      <c r="C274" s="137"/>
      <c r="D274" s="137"/>
      <c r="E274" s="137"/>
      <c r="F274" s="137"/>
      <c r="G274" s="140" t="s">
        <v>770</v>
      </c>
      <c r="H274" s="141"/>
      <c r="I274" s="141"/>
      <c r="J274" s="141"/>
      <c r="K274" s="141"/>
      <c r="L274" s="82">
        <v>80396.2</v>
      </c>
      <c r="M274" s="82">
        <v>0</v>
      </c>
      <c r="N274" s="82">
        <v>0</v>
      </c>
      <c r="O274" s="82">
        <v>80396.2</v>
      </c>
      <c r="P274" s="82">
        <f t="shared" si="7"/>
        <v>0</v>
      </c>
    </row>
    <row r="275" spans="1:16" ht="9.9" customHeight="1" x14ac:dyDescent="0.3">
      <c r="A275" s="81" t="s">
        <v>771</v>
      </c>
      <c r="B275" s="136" t="s">
        <v>341</v>
      </c>
      <c r="C275" s="137"/>
      <c r="D275" s="137"/>
      <c r="E275" s="137"/>
      <c r="F275" s="137"/>
      <c r="G275" s="140" t="s">
        <v>772</v>
      </c>
      <c r="H275" s="141"/>
      <c r="I275" s="141"/>
      <c r="J275" s="141"/>
      <c r="K275" s="141"/>
      <c r="L275" s="82">
        <v>7250.01</v>
      </c>
      <c r="M275" s="82">
        <v>0</v>
      </c>
      <c r="N275" s="82">
        <v>0</v>
      </c>
      <c r="O275" s="82">
        <v>7250.01</v>
      </c>
      <c r="P275" s="82">
        <f t="shared" si="7"/>
        <v>0</v>
      </c>
    </row>
    <row r="276" spans="1:16" ht="9.9" customHeight="1" x14ac:dyDescent="0.3">
      <c r="A276" s="81" t="s">
        <v>773</v>
      </c>
      <c r="B276" s="136" t="s">
        <v>341</v>
      </c>
      <c r="C276" s="137"/>
      <c r="D276" s="137"/>
      <c r="E276" s="137"/>
      <c r="F276" s="137"/>
      <c r="G276" s="140" t="s">
        <v>774</v>
      </c>
      <c r="H276" s="141"/>
      <c r="I276" s="141"/>
      <c r="J276" s="141"/>
      <c r="K276" s="141"/>
      <c r="L276" s="82">
        <v>1260.26</v>
      </c>
      <c r="M276" s="82">
        <v>0</v>
      </c>
      <c r="N276" s="82">
        <v>0</v>
      </c>
      <c r="O276" s="82">
        <v>1260.26</v>
      </c>
      <c r="P276" s="82">
        <f t="shared" si="7"/>
        <v>0</v>
      </c>
    </row>
    <row r="277" spans="1:16" ht="9.9" customHeight="1" x14ac:dyDescent="0.3">
      <c r="A277" s="81" t="s">
        <v>775</v>
      </c>
      <c r="B277" s="136" t="s">
        <v>341</v>
      </c>
      <c r="C277" s="137"/>
      <c r="D277" s="137"/>
      <c r="E277" s="137"/>
      <c r="F277" s="137"/>
      <c r="G277" s="140" t="s">
        <v>776</v>
      </c>
      <c r="H277" s="141"/>
      <c r="I277" s="141"/>
      <c r="J277" s="141"/>
      <c r="K277" s="141"/>
      <c r="L277" s="82">
        <v>19290.63</v>
      </c>
      <c r="M277" s="82">
        <v>849.15</v>
      </c>
      <c r="N277" s="82">
        <v>0</v>
      </c>
      <c r="O277" s="82">
        <v>20139.78</v>
      </c>
      <c r="P277" s="82">
        <f t="shared" si="7"/>
        <v>849.15</v>
      </c>
    </row>
    <row r="278" spans="1:16" ht="9.9" customHeight="1" x14ac:dyDescent="0.3">
      <c r="A278" s="81" t="s">
        <v>777</v>
      </c>
      <c r="B278" s="136" t="s">
        <v>341</v>
      </c>
      <c r="C278" s="137"/>
      <c r="D278" s="137"/>
      <c r="E278" s="137"/>
      <c r="F278" s="137"/>
      <c r="G278" s="140" t="s">
        <v>778</v>
      </c>
      <c r="H278" s="141"/>
      <c r="I278" s="141"/>
      <c r="J278" s="141"/>
      <c r="K278" s="141"/>
      <c r="L278" s="82">
        <v>14846.66</v>
      </c>
      <c r="M278" s="82">
        <v>0</v>
      </c>
      <c r="N278" s="82">
        <v>0</v>
      </c>
      <c r="O278" s="82">
        <v>14846.66</v>
      </c>
      <c r="P278" s="82">
        <f t="shared" si="7"/>
        <v>0</v>
      </c>
    </row>
    <row r="279" spans="1:16" ht="9.9" customHeight="1" x14ac:dyDescent="0.3">
      <c r="A279" s="81" t="s">
        <v>779</v>
      </c>
      <c r="B279" s="136" t="s">
        <v>341</v>
      </c>
      <c r="C279" s="137"/>
      <c r="D279" s="137"/>
      <c r="E279" s="137"/>
      <c r="F279" s="137"/>
      <c r="G279" s="140" t="s">
        <v>780</v>
      </c>
      <c r="H279" s="141"/>
      <c r="I279" s="141"/>
      <c r="J279" s="141"/>
      <c r="K279" s="141"/>
      <c r="L279" s="82">
        <v>48507.18</v>
      </c>
      <c r="M279" s="82">
        <v>0</v>
      </c>
      <c r="N279" s="82">
        <v>0</v>
      </c>
      <c r="O279" s="82">
        <v>48507.18</v>
      </c>
      <c r="P279" s="82">
        <f t="shared" si="7"/>
        <v>0</v>
      </c>
    </row>
    <row r="280" spans="1:16" ht="9.9" customHeight="1" x14ac:dyDescent="0.3">
      <c r="A280" s="81" t="s">
        <v>781</v>
      </c>
      <c r="B280" s="136" t="s">
        <v>341</v>
      </c>
      <c r="C280" s="137"/>
      <c r="D280" s="137"/>
      <c r="E280" s="137"/>
      <c r="F280" s="137"/>
      <c r="G280" s="140" t="s">
        <v>782</v>
      </c>
      <c r="H280" s="141"/>
      <c r="I280" s="141"/>
      <c r="J280" s="141"/>
      <c r="K280" s="141"/>
      <c r="L280" s="82">
        <v>1800</v>
      </c>
      <c r="M280" s="82">
        <v>0</v>
      </c>
      <c r="N280" s="82">
        <v>0</v>
      </c>
      <c r="O280" s="82">
        <v>1800</v>
      </c>
      <c r="P280" s="82">
        <f t="shared" si="7"/>
        <v>0</v>
      </c>
    </row>
    <row r="281" spans="1:16" ht="9.9" customHeight="1" x14ac:dyDescent="0.3">
      <c r="A281" s="81" t="s">
        <v>783</v>
      </c>
      <c r="B281" s="136" t="s">
        <v>341</v>
      </c>
      <c r="C281" s="137"/>
      <c r="D281" s="137"/>
      <c r="E281" s="137"/>
      <c r="F281" s="137"/>
      <c r="G281" s="140" t="s">
        <v>784</v>
      </c>
      <c r="H281" s="141"/>
      <c r="I281" s="141"/>
      <c r="J281" s="141"/>
      <c r="K281" s="141"/>
      <c r="L281" s="82">
        <v>49.5</v>
      </c>
      <c r="M281" s="82">
        <v>0</v>
      </c>
      <c r="N281" s="82">
        <v>0</v>
      </c>
      <c r="O281" s="82">
        <v>49.5</v>
      </c>
      <c r="P281" s="82">
        <f t="shared" si="7"/>
        <v>0</v>
      </c>
    </row>
    <row r="282" spans="1:16" ht="9.9" customHeight="1" x14ac:dyDescent="0.3">
      <c r="A282" s="83" t="s">
        <v>341</v>
      </c>
      <c r="B282" s="136" t="s">
        <v>341</v>
      </c>
      <c r="C282" s="137"/>
      <c r="D282" s="137"/>
      <c r="E282" s="137"/>
      <c r="F282" s="137"/>
      <c r="G282" s="84" t="s">
        <v>341</v>
      </c>
      <c r="H282" s="85"/>
      <c r="I282" s="85"/>
      <c r="J282" s="85"/>
      <c r="K282" s="85"/>
      <c r="L282" s="86"/>
      <c r="M282" s="86"/>
      <c r="N282" s="86"/>
      <c r="O282" s="86"/>
      <c r="P282" s="86"/>
    </row>
    <row r="283" spans="1:16" ht="9.9" customHeight="1" x14ac:dyDescent="0.3">
      <c r="A283" s="77" t="s">
        <v>785</v>
      </c>
      <c r="B283" s="136" t="s">
        <v>341</v>
      </c>
      <c r="C283" s="137"/>
      <c r="D283" s="137"/>
      <c r="E283" s="137"/>
      <c r="F283" s="138" t="s">
        <v>786</v>
      </c>
      <c r="G283" s="139"/>
      <c r="H283" s="139"/>
      <c r="I283" s="139"/>
      <c r="J283" s="139"/>
      <c r="K283" s="139"/>
      <c r="L283" s="80">
        <v>10765.23</v>
      </c>
      <c r="M283" s="80">
        <v>0</v>
      </c>
      <c r="N283" s="80">
        <v>0</v>
      </c>
      <c r="O283" s="80">
        <v>10765.23</v>
      </c>
      <c r="P283" s="80">
        <f>M283-N283</f>
        <v>0</v>
      </c>
    </row>
    <row r="284" spans="1:16" ht="9.9" customHeight="1" x14ac:dyDescent="0.3">
      <c r="A284" s="81" t="s">
        <v>787</v>
      </c>
      <c r="B284" s="136" t="s">
        <v>341</v>
      </c>
      <c r="C284" s="137"/>
      <c r="D284" s="137"/>
      <c r="E284" s="137"/>
      <c r="F284" s="137"/>
      <c r="G284" s="140" t="s">
        <v>788</v>
      </c>
      <c r="H284" s="141"/>
      <c r="I284" s="141"/>
      <c r="J284" s="141"/>
      <c r="K284" s="141"/>
      <c r="L284" s="82">
        <v>10765.23</v>
      </c>
      <c r="M284" s="82">
        <v>0</v>
      </c>
      <c r="N284" s="82">
        <v>0</v>
      </c>
      <c r="O284" s="82">
        <v>10765.23</v>
      </c>
      <c r="P284" s="82">
        <f>M284-N284</f>
        <v>0</v>
      </c>
    </row>
    <row r="285" spans="1:16" ht="9.9" customHeight="1" x14ac:dyDescent="0.3">
      <c r="A285" s="83" t="s">
        <v>341</v>
      </c>
      <c r="B285" s="136" t="s">
        <v>341</v>
      </c>
      <c r="C285" s="137"/>
      <c r="D285" s="137"/>
      <c r="E285" s="137"/>
      <c r="F285" s="137"/>
      <c r="G285" s="84" t="s">
        <v>341</v>
      </c>
      <c r="H285" s="85"/>
      <c r="I285" s="85"/>
      <c r="J285" s="85"/>
      <c r="K285" s="85"/>
      <c r="L285" s="86"/>
      <c r="M285" s="86"/>
      <c r="N285" s="86"/>
      <c r="O285" s="86"/>
      <c r="P285" s="86"/>
    </row>
    <row r="286" spans="1:16" ht="9.9" customHeight="1" x14ac:dyDescent="0.3">
      <c r="A286" s="77" t="s">
        <v>789</v>
      </c>
      <c r="B286" s="136" t="s">
        <v>341</v>
      </c>
      <c r="C286" s="137"/>
      <c r="D286" s="137"/>
      <c r="E286" s="137"/>
      <c r="F286" s="138" t="s">
        <v>790</v>
      </c>
      <c r="G286" s="139"/>
      <c r="H286" s="139"/>
      <c r="I286" s="139"/>
      <c r="J286" s="139"/>
      <c r="K286" s="139"/>
      <c r="L286" s="80">
        <v>9216.89</v>
      </c>
      <c r="M286" s="80">
        <v>2361.35</v>
      </c>
      <c r="N286" s="80">
        <v>0</v>
      </c>
      <c r="O286" s="80">
        <v>11578.24</v>
      </c>
      <c r="P286" s="80">
        <f>M286-N286</f>
        <v>2361.35</v>
      </c>
    </row>
    <row r="287" spans="1:16" ht="9.9" customHeight="1" x14ac:dyDescent="0.3">
      <c r="A287" s="81" t="s">
        <v>791</v>
      </c>
      <c r="B287" s="136" t="s">
        <v>341</v>
      </c>
      <c r="C287" s="137"/>
      <c r="D287" s="137"/>
      <c r="E287" s="137"/>
      <c r="F287" s="137"/>
      <c r="G287" s="140" t="s">
        <v>792</v>
      </c>
      <c r="H287" s="141"/>
      <c r="I287" s="141"/>
      <c r="J287" s="141"/>
      <c r="K287" s="141"/>
      <c r="L287" s="82">
        <v>9216.89</v>
      </c>
      <c r="M287" s="82">
        <v>2361.35</v>
      </c>
      <c r="N287" s="82">
        <v>0</v>
      </c>
      <c r="O287" s="82">
        <v>11578.24</v>
      </c>
      <c r="P287" s="82">
        <f>M287-N287</f>
        <v>2361.35</v>
      </c>
    </row>
    <row r="288" spans="1:16" ht="9.9" customHeight="1" x14ac:dyDescent="0.3">
      <c r="A288" s="83" t="s">
        <v>341</v>
      </c>
      <c r="B288" s="136" t="s">
        <v>341</v>
      </c>
      <c r="C288" s="137"/>
      <c r="D288" s="137"/>
      <c r="E288" s="137"/>
      <c r="F288" s="137"/>
      <c r="G288" s="84" t="s">
        <v>341</v>
      </c>
      <c r="H288" s="85"/>
      <c r="I288" s="85"/>
      <c r="J288" s="85"/>
      <c r="K288" s="85"/>
      <c r="L288" s="86"/>
      <c r="M288" s="86"/>
      <c r="N288" s="86"/>
      <c r="O288" s="86"/>
      <c r="P288" s="86"/>
    </row>
    <row r="289" spans="1:16" ht="9.9" customHeight="1" x14ac:dyDescent="0.3">
      <c r="A289" s="77" t="s">
        <v>796</v>
      </c>
      <c r="B289" s="136" t="s">
        <v>341</v>
      </c>
      <c r="C289" s="137"/>
      <c r="D289" s="137"/>
      <c r="E289" s="137"/>
      <c r="F289" s="138" t="s">
        <v>752</v>
      </c>
      <c r="G289" s="139"/>
      <c r="H289" s="139"/>
      <c r="I289" s="139"/>
      <c r="J289" s="139"/>
      <c r="K289" s="139"/>
      <c r="L289" s="80">
        <v>28201.919999999998</v>
      </c>
      <c r="M289" s="80">
        <v>0</v>
      </c>
      <c r="N289" s="80">
        <v>0</v>
      </c>
      <c r="O289" s="80">
        <v>28201.919999999998</v>
      </c>
      <c r="P289" s="80">
        <f>M289-N289</f>
        <v>0</v>
      </c>
    </row>
    <row r="290" spans="1:16" ht="9.9" customHeight="1" x14ac:dyDescent="0.3">
      <c r="A290" s="81" t="s">
        <v>797</v>
      </c>
      <c r="B290" s="136" t="s">
        <v>341</v>
      </c>
      <c r="C290" s="137"/>
      <c r="D290" s="137"/>
      <c r="E290" s="137"/>
      <c r="F290" s="137"/>
      <c r="G290" s="140" t="s">
        <v>754</v>
      </c>
      <c r="H290" s="141"/>
      <c r="I290" s="141"/>
      <c r="J290" s="141"/>
      <c r="K290" s="141"/>
      <c r="L290" s="82">
        <v>2177</v>
      </c>
      <c r="M290" s="82">
        <v>0</v>
      </c>
      <c r="N290" s="82">
        <v>0</v>
      </c>
      <c r="O290" s="82">
        <v>2177</v>
      </c>
      <c r="P290" s="82">
        <f>M290-N290</f>
        <v>0</v>
      </c>
    </row>
    <row r="291" spans="1:16" ht="9.9" customHeight="1" x14ac:dyDescent="0.3">
      <c r="A291" s="81" t="s">
        <v>802</v>
      </c>
      <c r="B291" s="136" t="s">
        <v>341</v>
      </c>
      <c r="C291" s="137"/>
      <c r="D291" s="137"/>
      <c r="E291" s="137"/>
      <c r="F291" s="137"/>
      <c r="G291" s="140" t="s">
        <v>756</v>
      </c>
      <c r="H291" s="141"/>
      <c r="I291" s="141"/>
      <c r="J291" s="141"/>
      <c r="K291" s="141"/>
      <c r="L291" s="82">
        <v>26024.92</v>
      </c>
      <c r="M291" s="82">
        <v>0</v>
      </c>
      <c r="N291" s="82">
        <v>0</v>
      </c>
      <c r="O291" s="82">
        <v>26024.92</v>
      </c>
      <c r="P291" s="82">
        <f>M291-N291</f>
        <v>0</v>
      </c>
    </row>
    <row r="292" spans="1:16" ht="9.9" customHeight="1" x14ac:dyDescent="0.3">
      <c r="A292" s="83" t="s">
        <v>341</v>
      </c>
      <c r="B292" s="136" t="s">
        <v>341</v>
      </c>
      <c r="C292" s="137"/>
      <c r="D292" s="137"/>
      <c r="E292" s="137"/>
      <c r="F292" s="137"/>
      <c r="G292" s="84" t="s">
        <v>341</v>
      </c>
      <c r="H292" s="85"/>
      <c r="I292" s="85"/>
      <c r="J292" s="85"/>
      <c r="K292" s="85"/>
      <c r="L292" s="86"/>
      <c r="M292" s="86"/>
      <c r="N292" s="86"/>
      <c r="O292" s="86"/>
      <c r="P292" s="86"/>
    </row>
    <row r="293" spans="1:16" ht="9.9" customHeight="1" x14ac:dyDescent="0.3">
      <c r="A293" s="77" t="s">
        <v>803</v>
      </c>
      <c r="B293" s="79" t="s">
        <v>341</v>
      </c>
      <c r="C293" s="138" t="s">
        <v>804</v>
      </c>
      <c r="D293" s="139"/>
      <c r="E293" s="139"/>
      <c r="F293" s="139"/>
      <c r="G293" s="139"/>
      <c r="H293" s="139"/>
      <c r="I293" s="139"/>
      <c r="J293" s="139"/>
      <c r="K293" s="139"/>
      <c r="L293" s="80">
        <v>32112.11</v>
      </c>
      <c r="M293" s="80">
        <v>1104.8499999999999</v>
      </c>
      <c r="N293" s="80">
        <v>0.02</v>
      </c>
      <c r="O293" s="80">
        <v>33216.94</v>
      </c>
      <c r="P293" s="80">
        <f>M293-N293</f>
        <v>1104.83</v>
      </c>
    </row>
    <row r="294" spans="1:16" ht="9.9" customHeight="1" x14ac:dyDescent="0.3">
      <c r="A294" s="77" t="s">
        <v>805</v>
      </c>
      <c r="B294" s="136" t="s">
        <v>341</v>
      </c>
      <c r="C294" s="137"/>
      <c r="D294" s="138" t="s">
        <v>804</v>
      </c>
      <c r="E294" s="139"/>
      <c r="F294" s="139"/>
      <c r="G294" s="139"/>
      <c r="H294" s="139"/>
      <c r="I294" s="139"/>
      <c r="J294" s="139"/>
      <c r="K294" s="139"/>
      <c r="L294" s="80">
        <v>32112.11</v>
      </c>
      <c r="M294" s="80">
        <v>1104.8499999999999</v>
      </c>
      <c r="N294" s="80">
        <v>0.02</v>
      </c>
      <c r="O294" s="80">
        <v>33216.94</v>
      </c>
      <c r="P294" s="80">
        <f>M294-N294</f>
        <v>1104.83</v>
      </c>
    </row>
    <row r="295" spans="1:16" ht="9.9" customHeight="1" x14ac:dyDescent="0.3">
      <c r="A295" s="77" t="s">
        <v>806</v>
      </c>
      <c r="B295" s="136" t="s">
        <v>341</v>
      </c>
      <c r="C295" s="137"/>
      <c r="D295" s="137"/>
      <c r="E295" s="138" t="s">
        <v>807</v>
      </c>
      <c r="F295" s="139"/>
      <c r="G295" s="139"/>
      <c r="H295" s="139"/>
      <c r="I295" s="139"/>
      <c r="J295" s="139"/>
      <c r="K295" s="139"/>
      <c r="L295" s="80">
        <v>32112.11</v>
      </c>
      <c r="M295" s="80">
        <v>1104.8499999999999</v>
      </c>
      <c r="N295" s="80">
        <v>0.02</v>
      </c>
      <c r="O295" s="80">
        <v>33216.94</v>
      </c>
      <c r="P295" s="80">
        <f>M295-N295</f>
        <v>1104.83</v>
      </c>
    </row>
    <row r="296" spans="1:16" ht="9.9" customHeight="1" x14ac:dyDescent="0.3">
      <c r="A296" s="77" t="s">
        <v>808</v>
      </c>
      <c r="B296" s="136" t="s">
        <v>341</v>
      </c>
      <c r="C296" s="137"/>
      <c r="D296" s="137"/>
      <c r="E296" s="137"/>
      <c r="F296" s="138" t="s">
        <v>809</v>
      </c>
      <c r="G296" s="139"/>
      <c r="H296" s="139"/>
      <c r="I296" s="139"/>
      <c r="J296" s="139"/>
      <c r="K296" s="139"/>
      <c r="L296" s="80">
        <v>10744.55</v>
      </c>
      <c r="M296" s="80">
        <v>0</v>
      </c>
      <c r="N296" s="80">
        <v>0</v>
      </c>
      <c r="O296" s="80">
        <v>10744.55</v>
      </c>
      <c r="P296" s="80">
        <f>M296-N296</f>
        <v>0</v>
      </c>
    </row>
    <row r="297" spans="1:16" ht="9.9" customHeight="1" x14ac:dyDescent="0.3">
      <c r="A297" s="81" t="s">
        <v>810</v>
      </c>
      <c r="B297" s="136" t="s">
        <v>341</v>
      </c>
      <c r="C297" s="137"/>
      <c r="D297" s="137"/>
      <c r="E297" s="137"/>
      <c r="F297" s="137"/>
      <c r="G297" s="140" t="s">
        <v>811</v>
      </c>
      <c r="H297" s="141"/>
      <c r="I297" s="141"/>
      <c r="J297" s="141"/>
      <c r="K297" s="141"/>
      <c r="L297" s="82">
        <v>10744.55</v>
      </c>
      <c r="M297" s="82">
        <v>0</v>
      </c>
      <c r="N297" s="82">
        <v>0</v>
      </c>
      <c r="O297" s="82">
        <v>10744.55</v>
      </c>
      <c r="P297" s="82">
        <f>M297-N297</f>
        <v>0</v>
      </c>
    </row>
    <row r="298" spans="1:16" ht="9.9" customHeight="1" x14ac:dyDescent="0.3">
      <c r="A298" s="83" t="s">
        <v>341</v>
      </c>
      <c r="B298" s="136" t="s">
        <v>341</v>
      </c>
      <c r="C298" s="137"/>
      <c r="D298" s="137"/>
      <c r="E298" s="137"/>
      <c r="F298" s="137"/>
      <c r="G298" s="84" t="s">
        <v>341</v>
      </c>
      <c r="H298" s="85"/>
      <c r="I298" s="85"/>
      <c r="J298" s="85"/>
      <c r="K298" s="85"/>
      <c r="L298" s="86"/>
      <c r="M298" s="86"/>
      <c r="N298" s="86"/>
      <c r="O298" s="86"/>
      <c r="P298" s="86"/>
    </row>
    <row r="299" spans="1:16" ht="9.9" customHeight="1" x14ac:dyDescent="0.3">
      <c r="A299" s="77" t="s">
        <v>812</v>
      </c>
      <c r="B299" s="136" t="s">
        <v>341</v>
      </c>
      <c r="C299" s="137"/>
      <c r="D299" s="137"/>
      <c r="E299" s="137"/>
      <c r="F299" s="138" t="s">
        <v>813</v>
      </c>
      <c r="G299" s="139"/>
      <c r="H299" s="139"/>
      <c r="I299" s="139"/>
      <c r="J299" s="139"/>
      <c r="K299" s="139"/>
      <c r="L299" s="80">
        <v>1000</v>
      </c>
      <c r="M299" s="80">
        <v>0</v>
      </c>
      <c r="N299" s="80">
        <v>0</v>
      </c>
      <c r="O299" s="80">
        <v>1000</v>
      </c>
      <c r="P299" s="80">
        <f>M299-N299</f>
        <v>0</v>
      </c>
    </row>
    <row r="300" spans="1:16" ht="9.9" customHeight="1" x14ac:dyDescent="0.3">
      <c r="A300" s="81" t="s">
        <v>814</v>
      </c>
      <c r="B300" s="136" t="s">
        <v>341</v>
      </c>
      <c r="C300" s="137"/>
      <c r="D300" s="137"/>
      <c r="E300" s="137"/>
      <c r="F300" s="137"/>
      <c r="G300" s="140" t="s">
        <v>815</v>
      </c>
      <c r="H300" s="141"/>
      <c r="I300" s="141"/>
      <c r="J300" s="141"/>
      <c r="K300" s="141"/>
      <c r="L300" s="82">
        <v>1000</v>
      </c>
      <c r="M300" s="82">
        <v>0</v>
      </c>
      <c r="N300" s="82">
        <v>0</v>
      </c>
      <c r="O300" s="82">
        <v>1000</v>
      </c>
      <c r="P300" s="82">
        <f>M300-N300</f>
        <v>0</v>
      </c>
    </row>
    <row r="301" spans="1:16" ht="9.9" customHeight="1" x14ac:dyDescent="0.3">
      <c r="A301" s="83" t="s">
        <v>341</v>
      </c>
      <c r="B301" s="136" t="s">
        <v>341</v>
      </c>
      <c r="C301" s="137"/>
      <c r="D301" s="137"/>
      <c r="E301" s="137"/>
      <c r="F301" s="137"/>
      <c r="G301" s="84" t="s">
        <v>341</v>
      </c>
      <c r="H301" s="85"/>
      <c r="I301" s="85"/>
      <c r="J301" s="85"/>
      <c r="K301" s="85"/>
      <c r="L301" s="86"/>
      <c r="M301" s="86"/>
      <c r="N301" s="86"/>
      <c r="O301" s="86"/>
      <c r="P301" s="86"/>
    </row>
    <row r="302" spans="1:16" ht="9.9" customHeight="1" x14ac:dyDescent="0.3">
      <c r="A302" s="77" t="s">
        <v>819</v>
      </c>
      <c r="B302" s="136" t="s">
        <v>341</v>
      </c>
      <c r="C302" s="137"/>
      <c r="D302" s="137"/>
      <c r="E302" s="137"/>
      <c r="F302" s="138" t="s">
        <v>752</v>
      </c>
      <c r="G302" s="139"/>
      <c r="H302" s="139"/>
      <c r="I302" s="139"/>
      <c r="J302" s="139"/>
      <c r="K302" s="139"/>
      <c r="L302" s="80">
        <v>20367.560000000001</v>
      </c>
      <c r="M302" s="80">
        <v>1104.8499999999999</v>
      </c>
      <c r="N302" s="80">
        <v>0.02</v>
      </c>
      <c r="O302" s="80">
        <v>21472.39</v>
      </c>
      <c r="P302" s="80">
        <f>M302-N302</f>
        <v>1104.83</v>
      </c>
    </row>
    <row r="303" spans="1:16" ht="9.9" customHeight="1" x14ac:dyDescent="0.3">
      <c r="A303" s="81" t="s">
        <v>820</v>
      </c>
      <c r="B303" s="136" t="s">
        <v>341</v>
      </c>
      <c r="C303" s="137"/>
      <c r="D303" s="137"/>
      <c r="E303" s="137"/>
      <c r="F303" s="137"/>
      <c r="G303" s="140" t="s">
        <v>768</v>
      </c>
      <c r="H303" s="141"/>
      <c r="I303" s="141"/>
      <c r="J303" s="141"/>
      <c r="K303" s="141"/>
      <c r="L303" s="82">
        <v>287.39999999999998</v>
      </c>
      <c r="M303" s="82">
        <v>0</v>
      </c>
      <c r="N303" s="82">
        <v>0</v>
      </c>
      <c r="O303" s="82">
        <v>287.39999999999998</v>
      </c>
      <c r="P303" s="82">
        <f>M303-N303</f>
        <v>0</v>
      </c>
    </row>
    <row r="304" spans="1:16" ht="9.9" customHeight="1" x14ac:dyDescent="0.3">
      <c r="A304" s="81" t="s">
        <v>821</v>
      </c>
      <c r="B304" s="136" t="s">
        <v>341</v>
      </c>
      <c r="C304" s="137"/>
      <c r="D304" s="137"/>
      <c r="E304" s="137"/>
      <c r="F304" s="137"/>
      <c r="G304" s="140" t="s">
        <v>822</v>
      </c>
      <c r="H304" s="141"/>
      <c r="I304" s="141"/>
      <c r="J304" s="141"/>
      <c r="K304" s="141"/>
      <c r="L304" s="82">
        <v>548</v>
      </c>
      <c r="M304" s="82">
        <v>0</v>
      </c>
      <c r="N304" s="82">
        <v>0</v>
      </c>
      <c r="O304" s="82">
        <v>548</v>
      </c>
      <c r="P304" s="82">
        <f>M304-N304</f>
        <v>0</v>
      </c>
    </row>
    <row r="305" spans="1:16" ht="9.9" customHeight="1" x14ac:dyDescent="0.3">
      <c r="A305" s="81" t="s">
        <v>823</v>
      </c>
      <c r="B305" s="136" t="s">
        <v>341</v>
      </c>
      <c r="C305" s="137"/>
      <c r="D305" s="137"/>
      <c r="E305" s="137"/>
      <c r="F305" s="137"/>
      <c r="G305" s="140" t="s">
        <v>710</v>
      </c>
      <c r="H305" s="141"/>
      <c r="I305" s="141"/>
      <c r="J305" s="141"/>
      <c r="K305" s="141"/>
      <c r="L305" s="82">
        <v>9232.81</v>
      </c>
      <c r="M305" s="82">
        <v>0</v>
      </c>
      <c r="N305" s="82">
        <v>0</v>
      </c>
      <c r="O305" s="82">
        <v>9232.81</v>
      </c>
      <c r="P305" s="82">
        <f>M305-N305</f>
        <v>0</v>
      </c>
    </row>
    <row r="306" spans="1:16" ht="9.9" customHeight="1" x14ac:dyDescent="0.3">
      <c r="A306" s="81" t="s">
        <v>825</v>
      </c>
      <c r="B306" s="136" t="s">
        <v>341</v>
      </c>
      <c r="C306" s="137"/>
      <c r="D306" s="137"/>
      <c r="E306" s="137"/>
      <c r="F306" s="137"/>
      <c r="G306" s="140" t="s">
        <v>826</v>
      </c>
      <c r="H306" s="141"/>
      <c r="I306" s="141"/>
      <c r="J306" s="141"/>
      <c r="K306" s="141"/>
      <c r="L306" s="82">
        <v>10299.35</v>
      </c>
      <c r="M306" s="82">
        <v>1104.8499999999999</v>
      </c>
      <c r="N306" s="82">
        <v>0.02</v>
      </c>
      <c r="O306" s="82">
        <v>11404.18</v>
      </c>
      <c r="P306" s="82">
        <f>M306-N306</f>
        <v>1104.83</v>
      </c>
    </row>
    <row r="307" spans="1:16" ht="9.9" customHeight="1" x14ac:dyDescent="0.3">
      <c r="A307" s="77" t="s">
        <v>341</v>
      </c>
      <c r="B307" s="136" t="s">
        <v>341</v>
      </c>
      <c r="C307" s="137"/>
      <c r="D307" s="137"/>
      <c r="E307" s="87" t="s">
        <v>341</v>
      </c>
      <c r="F307" s="88"/>
      <c r="G307" s="88"/>
      <c r="H307" s="88"/>
      <c r="I307" s="88"/>
      <c r="J307" s="88"/>
      <c r="K307" s="88"/>
      <c r="L307" s="89"/>
      <c r="M307" s="89"/>
      <c r="N307" s="89"/>
      <c r="O307" s="89"/>
      <c r="P307" s="89"/>
    </row>
    <row r="308" spans="1:16" ht="9.9" customHeight="1" x14ac:dyDescent="0.3">
      <c r="A308" s="77" t="s">
        <v>827</v>
      </c>
      <c r="B308" s="79" t="s">
        <v>341</v>
      </c>
      <c r="C308" s="138" t="s">
        <v>828</v>
      </c>
      <c r="D308" s="139"/>
      <c r="E308" s="139"/>
      <c r="F308" s="139"/>
      <c r="G308" s="139"/>
      <c r="H308" s="139"/>
      <c r="I308" s="139"/>
      <c r="J308" s="139"/>
      <c r="K308" s="139"/>
      <c r="L308" s="80">
        <v>133339.25</v>
      </c>
      <c r="M308" s="80">
        <v>10566.98</v>
      </c>
      <c r="N308" s="80">
        <v>0</v>
      </c>
      <c r="O308" s="80">
        <v>143906.23000000001</v>
      </c>
      <c r="P308" s="80">
        <f>M308-N308</f>
        <v>10566.98</v>
      </c>
    </row>
    <row r="309" spans="1:16" ht="9.9" customHeight="1" x14ac:dyDescent="0.3">
      <c r="A309" s="77" t="s">
        <v>829</v>
      </c>
      <c r="B309" s="136" t="s">
        <v>341</v>
      </c>
      <c r="C309" s="137"/>
      <c r="D309" s="138" t="s">
        <v>828</v>
      </c>
      <c r="E309" s="139"/>
      <c r="F309" s="139"/>
      <c r="G309" s="139"/>
      <c r="H309" s="139"/>
      <c r="I309" s="139"/>
      <c r="J309" s="139"/>
      <c r="K309" s="139"/>
      <c r="L309" s="80">
        <v>133339.25</v>
      </c>
      <c r="M309" s="80">
        <v>10566.98</v>
      </c>
      <c r="N309" s="80">
        <v>0</v>
      </c>
      <c r="O309" s="80">
        <v>143906.23000000001</v>
      </c>
      <c r="P309" s="80">
        <f>M309-N309</f>
        <v>10566.98</v>
      </c>
    </row>
    <row r="310" spans="1:16" ht="9.9" customHeight="1" x14ac:dyDescent="0.3">
      <c r="A310" s="77" t="s">
        <v>830</v>
      </c>
      <c r="B310" s="136" t="s">
        <v>341</v>
      </c>
      <c r="C310" s="137"/>
      <c r="D310" s="137"/>
      <c r="E310" s="138" t="s">
        <v>828</v>
      </c>
      <c r="F310" s="139"/>
      <c r="G310" s="139"/>
      <c r="H310" s="139"/>
      <c r="I310" s="139"/>
      <c r="J310" s="139"/>
      <c r="K310" s="139"/>
      <c r="L310" s="80">
        <v>133339.25</v>
      </c>
      <c r="M310" s="80">
        <v>10566.98</v>
      </c>
      <c r="N310" s="80">
        <v>0</v>
      </c>
      <c r="O310" s="80">
        <v>143906.23000000001</v>
      </c>
      <c r="P310" s="80">
        <f>M310-N310</f>
        <v>10566.98</v>
      </c>
    </row>
    <row r="311" spans="1:16" ht="9.9" customHeight="1" x14ac:dyDescent="0.3">
      <c r="A311" s="77" t="s">
        <v>831</v>
      </c>
      <c r="B311" s="136" t="s">
        <v>341</v>
      </c>
      <c r="C311" s="137"/>
      <c r="D311" s="137"/>
      <c r="E311" s="137"/>
      <c r="F311" s="138" t="s">
        <v>813</v>
      </c>
      <c r="G311" s="139"/>
      <c r="H311" s="139"/>
      <c r="I311" s="139"/>
      <c r="J311" s="139"/>
      <c r="K311" s="139"/>
      <c r="L311" s="80">
        <v>70373.759999999995</v>
      </c>
      <c r="M311" s="80">
        <v>10566.98</v>
      </c>
      <c r="N311" s="80">
        <v>0</v>
      </c>
      <c r="O311" s="80">
        <v>80940.740000000005</v>
      </c>
      <c r="P311" s="80">
        <f>M311-N311</f>
        <v>10566.98</v>
      </c>
    </row>
    <row r="312" spans="1:16" ht="9.9" customHeight="1" x14ac:dyDescent="0.3">
      <c r="A312" s="81" t="s">
        <v>832</v>
      </c>
      <c r="B312" s="136" t="s">
        <v>341</v>
      </c>
      <c r="C312" s="137"/>
      <c r="D312" s="137"/>
      <c r="E312" s="137"/>
      <c r="F312" s="137"/>
      <c r="G312" s="140" t="s">
        <v>833</v>
      </c>
      <c r="H312" s="141"/>
      <c r="I312" s="141"/>
      <c r="J312" s="141"/>
      <c r="K312" s="141"/>
      <c r="L312" s="82">
        <v>70373.759999999995</v>
      </c>
      <c r="M312" s="82">
        <v>10566.98</v>
      </c>
      <c r="N312" s="82">
        <v>0</v>
      </c>
      <c r="O312" s="82">
        <v>80940.740000000005</v>
      </c>
      <c r="P312" s="82">
        <f>M312-N312</f>
        <v>10566.98</v>
      </c>
    </row>
    <row r="313" spans="1:16" ht="9.9" customHeight="1" x14ac:dyDescent="0.3">
      <c r="A313" s="83" t="s">
        <v>341</v>
      </c>
      <c r="B313" s="136" t="s">
        <v>341</v>
      </c>
      <c r="C313" s="137"/>
      <c r="D313" s="137"/>
      <c r="E313" s="137"/>
      <c r="F313" s="137"/>
      <c r="G313" s="84" t="s">
        <v>341</v>
      </c>
      <c r="H313" s="85"/>
      <c r="I313" s="85"/>
      <c r="J313" s="85"/>
      <c r="K313" s="85"/>
      <c r="L313" s="86"/>
      <c r="M313" s="86"/>
      <c r="N313" s="86"/>
      <c r="O313" s="86"/>
      <c r="P313" s="86"/>
    </row>
    <row r="314" spans="1:16" ht="9.9" customHeight="1" x14ac:dyDescent="0.3">
      <c r="A314" s="77" t="s">
        <v>834</v>
      </c>
      <c r="B314" s="136" t="s">
        <v>341</v>
      </c>
      <c r="C314" s="137"/>
      <c r="D314" s="137"/>
      <c r="E314" s="137"/>
      <c r="F314" s="138" t="s">
        <v>835</v>
      </c>
      <c r="G314" s="139"/>
      <c r="H314" s="139"/>
      <c r="I314" s="139"/>
      <c r="J314" s="139"/>
      <c r="K314" s="139"/>
      <c r="L314" s="80">
        <v>62965.49</v>
      </c>
      <c r="M314" s="80">
        <v>0</v>
      </c>
      <c r="N314" s="80">
        <v>0</v>
      </c>
      <c r="O314" s="80">
        <v>62965.49</v>
      </c>
      <c r="P314" s="80">
        <f>M314-N314</f>
        <v>0</v>
      </c>
    </row>
    <row r="315" spans="1:16" ht="9.9" customHeight="1" x14ac:dyDescent="0.3">
      <c r="A315" s="81" t="s">
        <v>836</v>
      </c>
      <c r="B315" s="136" t="s">
        <v>341</v>
      </c>
      <c r="C315" s="137"/>
      <c r="D315" s="137"/>
      <c r="E315" s="137"/>
      <c r="F315" s="137"/>
      <c r="G315" s="140" t="s">
        <v>837</v>
      </c>
      <c r="H315" s="141"/>
      <c r="I315" s="141"/>
      <c r="J315" s="141"/>
      <c r="K315" s="141"/>
      <c r="L315" s="82">
        <v>53463.22</v>
      </c>
      <c r="M315" s="82">
        <v>0</v>
      </c>
      <c r="N315" s="82">
        <v>0</v>
      </c>
      <c r="O315" s="82">
        <v>53463.22</v>
      </c>
      <c r="P315" s="82">
        <f>M315-N315</f>
        <v>0</v>
      </c>
    </row>
    <row r="316" spans="1:16" ht="9.9" customHeight="1" x14ac:dyDescent="0.3">
      <c r="A316" s="81" t="s">
        <v>838</v>
      </c>
      <c r="B316" s="136" t="s">
        <v>341</v>
      </c>
      <c r="C316" s="137"/>
      <c r="D316" s="137"/>
      <c r="E316" s="137"/>
      <c r="F316" s="137"/>
      <c r="G316" s="140" t="s">
        <v>839</v>
      </c>
      <c r="H316" s="141"/>
      <c r="I316" s="141"/>
      <c r="J316" s="141"/>
      <c r="K316" s="141"/>
      <c r="L316" s="82">
        <v>9502.27</v>
      </c>
      <c r="M316" s="82">
        <v>0</v>
      </c>
      <c r="N316" s="82">
        <v>0</v>
      </c>
      <c r="O316" s="82">
        <v>9502.27</v>
      </c>
      <c r="P316" s="82">
        <f>M316-N316</f>
        <v>0</v>
      </c>
    </row>
    <row r="317" spans="1:16" ht="9.9" customHeight="1" x14ac:dyDescent="0.3">
      <c r="A317" s="83" t="s">
        <v>341</v>
      </c>
      <c r="B317" s="136" t="s">
        <v>341</v>
      </c>
      <c r="C317" s="137"/>
      <c r="D317" s="137"/>
      <c r="E317" s="137"/>
      <c r="F317" s="137"/>
      <c r="G317" s="84" t="s">
        <v>341</v>
      </c>
      <c r="H317" s="85"/>
      <c r="I317" s="85"/>
      <c r="J317" s="85"/>
      <c r="K317" s="85"/>
      <c r="L317" s="86"/>
      <c r="M317" s="86"/>
      <c r="N317" s="86"/>
      <c r="O317" s="86"/>
      <c r="P317" s="86"/>
    </row>
    <row r="318" spans="1:16" ht="9.9" customHeight="1" x14ac:dyDescent="0.3">
      <c r="A318" s="77" t="s">
        <v>844</v>
      </c>
      <c r="B318" s="79" t="s">
        <v>341</v>
      </c>
      <c r="C318" s="138" t="s">
        <v>845</v>
      </c>
      <c r="D318" s="139"/>
      <c r="E318" s="139"/>
      <c r="F318" s="139"/>
      <c r="G318" s="139"/>
      <c r="H318" s="139"/>
      <c r="I318" s="139"/>
      <c r="J318" s="139"/>
      <c r="K318" s="139"/>
      <c r="L318" s="80">
        <v>266271.96999999997</v>
      </c>
      <c r="M318" s="80">
        <v>19735</v>
      </c>
      <c r="N318" s="80">
        <v>0</v>
      </c>
      <c r="O318" s="80">
        <v>286006.96999999997</v>
      </c>
      <c r="P318" s="80">
        <f>M318-N318</f>
        <v>19735</v>
      </c>
    </row>
    <row r="319" spans="1:16" ht="9.9" customHeight="1" x14ac:dyDescent="0.3">
      <c r="A319" s="77" t="s">
        <v>846</v>
      </c>
      <c r="B319" s="136" t="s">
        <v>341</v>
      </c>
      <c r="C319" s="137"/>
      <c r="D319" s="138" t="s">
        <v>845</v>
      </c>
      <c r="E319" s="139"/>
      <c r="F319" s="139"/>
      <c r="G319" s="139"/>
      <c r="H319" s="139"/>
      <c r="I319" s="139"/>
      <c r="J319" s="139"/>
      <c r="K319" s="139"/>
      <c r="L319" s="80">
        <v>266271.96999999997</v>
      </c>
      <c r="M319" s="80">
        <v>19735</v>
      </c>
      <c r="N319" s="80">
        <v>0</v>
      </c>
      <c r="O319" s="80">
        <v>286006.96999999997</v>
      </c>
      <c r="P319" s="80">
        <f>M319-N319</f>
        <v>19735</v>
      </c>
    </row>
    <row r="320" spans="1:16" ht="9.9" customHeight="1" x14ac:dyDescent="0.3">
      <c r="A320" s="77" t="s">
        <v>847</v>
      </c>
      <c r="B320" s="136" t="s">
        <v>341</v>
      </c>
      <c r="C320" s="137"/>
      <c r="D320" s="137"/>
      <c r="E320" s="138" t="s">
        <v>845</v>
      </c>
      <c r="F320" s="139"/>
      <c r="G320" s="139"/>
      <c r="H320" s="139"/>
      <c r="I320" s="139"/>
      <c r="J320" s="139"/>
      <c r="K320" s="139"/>
      <c r="L320" s="80">
        <v>266271.96999999997</v>
      </c>
      <c r="M320" s="80">
        <v>19735</v>
      </c>
      <c r="N320" s="80">
        <v>0</v>
      </c>
      <c r="O320" s="80">
        <v>286006.96999999997</v>
      </c>
      <c r="P320" s="80">
        <f>M320-N320</f>
        <v>19735</v>
      </c>
    </row>
    <row r="321" spans="1:16" ht="9.9" customHeight="1" x14ac:dyDescent="0.3">
      <c r="A321" s="77" t="s">
        <v>848</v>
      </c>
      <c r="B321" s="136" t="s">
        <v>341</v>
      </c>
      <c r="C321" s="137"/>
      <c r="D321" s="137"/>
      <c r="E321" s="137"/>
      <c r="F321" s="138" t="s">
        <v>849</v>
      </c>
      <c r="G321" s="139"/>
      <c r="H321" s="139"/>
      <c r="I321" s="139"/>
      <c r="J321" s="139"/>
      <c r="K321" s="139"/>
      <c r="L321" s="80">
        <v>14066</v>
      </c>
      <c r="M321" s="80">
        <v>8500</v>
      </c>
      <c r="N321" s="80">
        <v>0</v>
      </c>
      <c r="O321" s="80">
        <v>22566</v>
      </c>
      <c r="P321" s="80">
        <f>M321-N321</f>
        <v>8500</v>
      </c>
    </row>
    <row r="322" spans="1:16" ht="9.9" customHeight="1" x14ac:dyDescent="0.3">
      <c r="A322" s="81" t="s">
        <v>850</v>
      </c>
      <c r="B322" s="136" t="s">
        <v>341</v>
      </c>
      <c r="C322" s="137"/>
      <c r="D322" s="137"/>
      <c r="E322" s="137"/>
      <c r="F322" s="137"/>
      <c r="G322" s="140" t="s">
        <v>851</v>
      </c>
      <c r="H322" s="141"/>
      <c r="I322" s="141"/>
      <c r="J322" s="141"/>
      <c r="K322" s="141"/>
      <c r="L322" s="82">
        <v>14066</v>
      </c>
      <c r="M322" s="82">
        <v>8500</v>
      </c>
      <c r="N322" s="82">
        <v>0</v>
      </c>
      <c r="O322" s="82">
        <v>22566</v>
      </c>
      <c r="P322" s="82">
        <f>M322-N322</f>
        <v>8500</v>
      </c>
    </row>
    <row r="323" spans="1:16" ht="9.9" customHeight="1" x14ac:dyDescent="0.3">
      <c r="A323" s="83" t="s">
        <v>341</v>
      </c>
      <c r="B323" s="136" t="s">
        <v>341</v>
      </c>
      <c r="C323" s="137"/>
      <c r="D323" s="137"/>
      <c r="E323" s="137"/>
      <c r="F323" s="137"/>
      <c r="G323" s="84" t="s">
        <v>341</v>
      </c>
      <c r="H323" s="85"/>
      <c r="I323" s="85"/>
      <c r="J323" s="85"/>
      <c r="K323" s="85"/>
      <c r="L323" s="86"/>
      <c r="M323" s="86"/>
      <c r="N323" s="86"/>
      <c r="O323" s="86"/>
      <c r="P323" s="86"/>
    </row>
    <row r="324" spans="1:16" ht="18.899999999999999" customHeight="1" x14ac:dyDescent="0.3">
      <c r="A324" s="77" t="s">
        <v>852</v>
      </c>
      <c r="B324" s="136" t="s">
        <v>341</v>
      </c>
      <c r="C324" s="137"/>
      <c r="D324" s="137"/>
      <c r="E324" s="137"/>
      <c r="F324" s="138" t="s">
        <v>853</v>
      </c>
      <c r="G324" s="139"/>
      <c r="H324" s="139"/>
      <c r="I324" s="139"/>
      <c r="J324" s="139"/>
      <c r="K324" s="139"/>
      <c r="L324" s="80">
        <v>22543.02</v>
      </c>
      <c r="M324" s="80">
        <v>0</v>
      </c>
      <c r="N324" s="80">
        <v>0</v>
      </c>
      <c r="O324" s="80">
        <v>22543.02</v>
      </c>
      <c r="P324" s="80">
        <f>M324-N324</f>
        <v>0</v>
      </c>
    </row>
    <row r="325" spans="1:16" ht="9.9" customHeight="1" x14ac:dyDescent="0.3">
      <c r="A325" s="81" t="s">
        <v>854</v>
      </c>
      <c r="B325" s="136" t="s">
        <v>341</v>
      </c>
      <c r="C325" s="137"/>
      <c r="D325" s="137"/>
      <c r="E325" s="137"/>
      <c r="F325" s="137"/>
      <c r="G325" s="140" t="s">
        <v>855</v>
      </c>
      <c r="H325" s="141"/>
      <c r="I325" s="141"/>
      <c r="J325" s="141"/>
      <c r="K325" s="141"/>
      <c r="L325" s="82">
        <v>22543.02</v>
      </c>
      <c r="M325" s="82">
        <v>0</v>
      </c>
      <c r="N325" s="82">
        <v>0</v>
      </c>
      <c r="O325" s="82">
        <v>22543.02</v>
      </c>
      <c r="P325" s="82">
        <f>M325-N325</f>
        <v>0</v>
      </c>
    </row>
    <row r="326" spans="1:16" ht="9.9" customHeight="1" x14ac:dyDescent="0.3">
      <c r="A326" s="83" t="s">
        <v>341</v>
      </c>
      <c r="B326" s="136" t="s">
        <v>341</v>
      </c>
      <c r="C326" s="137"/>
      <c r="D326" s="137"/>
      <c r="E326" s="137"/>
      <c r="F326" s="137"/>
      <c r="G326" s="84" t="s">
        <v>341</v>
      </c>
      <c r="H326" s="85"/>
      <c r="I326" s="85"/>
      <c r="J326" s="85"/>
      <c r="K326" s="85"/>
      <c r="L326" s="86"/>
      <c r="M326" s="86"/>
      <c r="N326" s="86"/>
      <c r="O326" s="86"/>
      <c r="P326" s="86"/>
    </row>
    <row r="327" spans="1:16" ht="9.9" customHeight="1" x14ac:dyDescent="0.3">
      <c r="A327" s="77" t="s">
        <v>862</v>
      </c>
      <c r="B327" s="136" t="s">
        <v>341</v>
      </c>
      <c r="C327" s="137"/>
      <c r="D327" s="137"/>
      <c r="E327" s="137"/>
      <c r="F327" s="138" t="s">
        <v>863</v>
      </c>
      <c r="G327" s="139"/>
      <c r="H327" s="139"/>
      <c r="I327" s="139"/>
      <c r="J327" s="139"/>
      <c r="K327" s="139"/>
      <c r="L327" s="80">
        <v>163806.35999999999</v>
      </c>
      <c r="M327" s="80">
        <v>0</v>
      </c>
      <c r="N327" s="80">
        <v>0</v>
      </c>
      <c r="O327" s="80">
        <v>163806.35999999999</v>
      </c>
      <c r="P327" s="80">
        <f t="shared" ref="P327:P334" si="8">M327-N327</f>
        <v>0</v>
      </c>
    </row>
    <row r="328" spans="1:16" ht="9.9" customHeight="1" x14ac:dyDescent="0.3">
      <c r="A328" s="81" t="s">
        <v>864</v>
      </c>
      <c r="B328" s="136" t="s">
        <v>341</v>
      </c>
      <c r="C328" s="137"/>
      <c r="D328" s="137"/>
      <c r="E328" s="137"/>
      <c r="F328" s="137"/>
      <c r="G328" s="140" t="s">
        <v>865</v>
      </c>
      <c r="H328" s="141"/>
      <c r="I328" s="141"/>
      <c r="J328" s="141"/>
      <c r="K328" s="141"/>
      <c r="L328" s="82">
        <v>7635.06</v>
      </c>
      <c r="M328" s="82">
        <v>0</v>
      </c>
      <c r="N328" s="82">
        <v>0</v>
      </c>
      <c r="O328" s="82">
        <v>7635.06</v>
      </c>
      <c r="P328" s="82">
        <f t="shared" si="8"/>
        <v>0</v>
      </c>
    </row>
    <row r="329" spans="1:16" ht="9.9" customHeight="1" x14ac:dyDescent="0.3">
      <c r="A329" s="81" t="s">
        <v>866</v>
      </c>
      <c r="B329" s="136" t="s">
        <v>341</v>
      </c>
      <c r="C329" s="137"/>
      <c r="D329" s="137"/>
      <c r="E329" s="137"/>
      <c r="F329" s="137"/>
      <c r="G329" s="140" t="s">
        <v>768</v>
      </c>
      <c r="H329" s="141"/>
      <c r="I329" s="141"/>
      <c r="J329" s="141"/>
      <c r="K329" s="141"/>
      <c r="L329" s="82">
        <v>5498.02</v>
      </c>
      <c r="M329" s="82">
        <v>0</v>
      </c>
      <c r="N329" s="82">
        <v>0</v>
      </c>
      <c r="O329" s="82">
        <v>5498.02</v>
      </c>
      <c r="P329" s="82">
        <f t="shared" si="8"/>
        <v>0</v>
      </c>
    </row>
    <row r="330" spans="1:16" ht="9.9" customHeight="1" x14ac:dyDescent="0.3">
      <c r="A330" s="81" t="s">
        <v>867</v>
      </c>
      <c r="B330" s="136" t="s">
        <v>341</v>
      </c>
      <c r="C330" s="137"/>
      <c r="D330" s="137"/>
      <c r="E330" s="137"/>
      <c r="F330" s="137"/>
      <c r="G330" s="140" t="s">
        <v>868</v>
      </c>
      <c r="H330" s="141"/>
      <c r="I330" s="141"/>
      <c r="J330" s="141"/>
      <c r="K330" s="141"/>
      <c r="L330" s="82">
        <v>123833.7</v>
      </c>
      <c r="M330" s="82">
        <v>0</v>
      </c>
      <c r="N330" s="82">
        <v>0</v>
      </c>
      <c r="O330" s="82">
        <v>123833.7</v>
      </c>
      <c r="P330" s="82">
        <f t="shared" si="8"/>
        <v>0</v>
      </c>
    </row>
    <row r="331" spans="1:16" ht="9.9" customHeight="1" x14ac:dyDescent="0.3">
      <c r="A331" s="81" t="s">
        <v>869</v>
      </c>
      <c r="B331" s="136" t="s">
        <v>341</v>
      </c>
      <c r="C331" s="137"/>
      <c r="D331" s="137"/>
      <c r="E331" s="137"/>
      <c r="F331" s="137"/>
      <c r="G331" s="140" t="s">
        <v>870</v>
      </c>
      <c r="H331" s="141"/>
      <c r="I331" s="141"/>
      <c r="J331" s="141"/>
      <c r="K331" s="141"/>
      <c r="L331" s="82">
        <v>9645.2999999999993</v>
      </c>
      <c r="M331" s="82">
        <v>0</v>
      </c>
      <c r="N331" s="82">
        <v>0</v>
      </c>
      <c r="O331" s="82">
        <v>9645.2999999999993</v>
      </c>
      <c r="P331" s="82">
        <f t="shared" si="8"/>
        <v>0</v>
      </c>
    </row>
    <row r="332" spans="1:16" ht="9.9" customHeight="1" x14ac:dyDescent="0.3">
      <c r="A332" s="81" t="s">
        <v>871</v>
      </c>
      <c r="B332" s="136" t="s">
        <v>341</v>
      </c>
      <c r="C332" s="137"/>
      <c r="D332" s="137"/>
      <c r="E332" s="137"/>
      <c r="F332" s="137"/>
      <c r="G332" s="140" t="s">
        <v>872</v>
      </c>
      <c r="H332" s="141"/>
      <c r="I332" s="141"/>
      <c r="J332" s="141"/>
      <c r="K332" s="141"/>
      <c r="L332" s="82">
        <v>2283.4</v>
      </c>
      <c r="M332" s="82">
        <v>0</v>
      </c>
      <c r="N332" s="82">
        <v>0</v>
      </c>
      <c r="O332" s="82">
        <v>2283.4</v>
      </c>
      <c r="P332" s="82">
        <f t="shared" si="8"/>
        <v>0</v>
      </c>
    </row>
    <row r="333" spans="1:16" ht="9.9" customHeight="1" x14ac:dyDescent="0.3">
      <c r="A333" s="81" t="s">
        <v>873</v>
      </c>
      <c r="B333" s="136" t="s">
        <v>341</v>
      </c>
      <c r="C333" s="137"/>
      <c r="D333" s="137"/>
      <c r="E333" s="137"/>
      <c r="F333" s="137"/>
      <c r="G333" s="140" t="s">
        <v>874</v>
      </c>
      <c r="H333" s="141"/>
      <c r="I333" s="141"/>
      <c r="J333" s="141"/>
      <c r="K333" s="141"/>
      <c r="L333" s="82">
        <v>12600</v>
      </c>
      <c r="M333" s="82">
        <v>0</v>
      </c>
      <c r="N333" s="82">
        <v>0</v>
      </c>
      <c r="O333" s="82">
        <v>12600</v>
      </c>
      <c r="P333" s="82">
        <f t="shared" si="8"/>
        <v>0</v>
      </c>
    </row>
    <row r="334" spans="1:16" ht="9.9" customHeight="1" x14ac:dyDescent="0.3">
      <c r="A334" s="81" t="s">
        <v>877</v>
      </c>
      <c r="B334" s="136" t="s">
        <v>341</v>
      </c>
      <c r="C334" s="137"/>
      <c r="D334" s="137"/>
      <c r="E334" s="137"/>
      <c r="F334" s="137"/>
      <c r="G334" s="140" t="s">
        <v>878</v>
      </c>
      <c r="H334" s="141"/>
      <c r="I334" s="141"/>
      <c r="J334" s="141"/>
      <c r="K334" s="141"/>
      <c r="L334" s="82">
        <v>2310.88</v>
      </c>
      <c r="M334" s="82">
        <v>0</v>
      </c>
      <c r="N334" s="82">
        <v>0</v>
      </c>
      <c r="O334" s="82">
        <v>2310.88</v>
      </c>
      <c r="P334" s="82">
        <f t="shared" si="8"/>
        <v>0</v>
      </c>
    </row>
    <row r="335" spans="1:16" ht="9.9" customHeight="1" x14ac:dyDescent="0.3">
      <c r="A335" s="83" t="s">
        <v>341</v>
      </c>
      <c r="B335" s="136" t="s">
        <v>341</v>
      </c>
      <c r="C335" s="137"/>
      <c r="D335" s="137"/>
      <c r="E335" s="137"/>
      <c r="F335" s="137"/>
      <c r="G335" s="84" t="s">
        <v>341</v>
      </c>
      <c r="H335" s="85"/>
      <c r="I335" s="85"/>
      <c r="J335" s="85"/>
      <c r="K335" s="85"/>
      <c r="L335" s="86"/>
      <c r="M335" s="86"/>
      <c r="N335" s="86"/>
      <c r="O335" s="86"/>
      <c r="P335" s="86"/>
    </row>
    <row r="336" spans="1:16" ht="9.9" customHeight="1" x14ac:dyDescent="0.3">
      <c r="A336" s="77" t="s">
        <v>879</v>
      </c>
      <c r="B336" s="136" t="s">
        <v>341</v>
      </c>
      <c r="C336" s="137"/>
      <c r="D336" s="137"/>
      <c r="E336" s="137"/>
      <c r="F336" s="138" t="s">
        <v>752</v>
      </c>
      <c r="G336" s="139"/>
      <c r="H336" s="139"/>
      <c r="I336" s="139"/>
      <c r="J336" s="139"/>
      <c r="K336" s="139"/>
      <c r="L336" s="80">
        <v>65856.59</v>
      </c>
      <c r="M336" s="80">
        <v>11235</v>
      </c>
      <c r="N336" s="80">
        <v>0</v>
      </c>
      <c r="O336" s="80">
        <v>77091.59</v>
      </c>
      <c r="P336" s="80">
        <f t="shared" ref="P336:P341" si="9">M336-N336</f>
        <v>11235</v>
      </c>
    </row>
    <row r="337" spans="1:16" ht="9.9" customHeight="1" x14ac:dyDescent="0.3">
      <c r="A337" s="81" t="s">
        <v>880</v>
      </c>
      <c r="B337" s="136" t="s">
        <v>341</v>
      </c>
      <c r="C337" s="137"/>
      <c r="D337" s="137"/>
      <c r="E337" s="137"/>
      <c r="F337" s="137"/>
      <c r="G337" s="140" t="s">
        <v>754</v>
      </c>
      <c r="H337" s="141"/>
      <c r="I337" s="141"/>
      <c r="J337" s="141"/>
      <c r="K337" s="141"/>
      <c r="L337" s="82">
        <v>12518.5</v>
      </c>
      <c r="M337" s="82">
        <v>0</v>
      </c>
      <c r="N337" s="82">
        <v>0</v>
      </c>
      <c r="O337" s="82">
        <v>12518.5</v>
      </c>
      <c r="P337" s="82">
        <f t="shared" si="9"/>
        <v>0</v>
      </c>
    </row>
    <row r="338" spans="1:16" ht="9.9" customHeight="1" x14ac:dyDescent="0.3">
      <c r="A338" s="81" t="s">
        <v>881</v>
      </c>
      <c r="B338" s="136" t="s">
        <v>341</v>
      </c>
      <c r="C338" s="137"/>
      <c r="D338" s="137"/>
      <c r="E338" s="137"/>
      <c r="F338" s="137"/>
      <c r="G338" s="140" t="s">
        <v>882</v>
      </c>
      <c r="H338" s="141"/>
      <c r="I338" s="141"/>
      <c r="J338" s="141"/>
      <c r="K338" s="141"/>
      <c r="L338" s="90">
        <v>176.4</v>
      </c>
      <c r="M338" s="90">
        <v>0</v>
      </c>
      <c r="N338" s="90">
        <v>0</v>
      </c>
      <c r="O338" s="90">
        <v>176.4</v>
      </c>
      <c r="P338" s="90">
        <f t="shared" si="9"/>
        <v>0</v>
      </c>
    </row>
    <row r="339" spans="1:16" ht="9.9" customHeight="1" x14ac:dyDescent="0.3">
      <c r="A339" s="81" t="s">
        <v>883</v>
      </c>
      <c r="B339" s="150" t="s">
        <v>341</v>
      </c>
      <c r="C339" s="151"/>
      <c r="D339" s="151"/>
      <c r="E339" s="151"/>
      <c r="F339" s="151"/>
      <c r="G339" s="152" t="s">
        <v>884</v>
      </c>
      <c r="H339" s="153"/>
      <c r="I339" s="153"/>
      <c r="J339" s="153"/>
      <c r="K339" s="153"/>
      <c r="L339" s="91">
        <v>4356.6899999999996</v>
      </c>
      <c r="M339" s="91">
        <v>0</v>
      </c>
      <c r="N339" s="91">
        <v>0</v>
      </c>
      <c r="O339" s="91">
        <v>4356.6899999999996</v>
      </c>
      <c r="P339" s="91">
        <f t="shared" si="9"/>
        <v>0</v>
      </c>
    </row>
    <row r="340" spans="1:16" ht="9.9" customHeight="1" x14ac:dyDescent="0.3">
      <c r="A340" s="81" t="s">
        <v>885</v>
      </c>
      <c r="B340" s="136" t="s">
        <v>341</v>
      </c>
      <c r="C340" s="137"/>
      <c r="D340" s="137"/>
      <c r="E340" s="137"/>
      <c r="F340" s="137"/>
      <c r="G340" s="140" t="s">
        <v>886</v>
      </c>
      <c r="H340" s="141"/>
      <c r="I340" s="141"/>
      <c r="J340" s="141"/>
      <c r="K340" s="141"/>
      <c r="L340" s="82">
        <v>44940</v>
      </c>
      <c r="M340" s="82">
        <v>11235</v>
      </c>
      <c r="N340" s="82">
        <v>0</v>
      </c>
      <c r="O340" s="82">
        <v>56175</v>
      </c>
      <c r="P340" s="82">
        <f t="shared" si="9"/>
        <v>11235</v>
      </c>
    </row>
    <row r="341" spans="1:16" ht="9.9" customHeight="1" x14ac:dyDescent="0.3">
      <c r="A341" s="81" t="s">
        <v>888</v>
      </c>
      <c r="B341" s="136" t="s">
        <v>341</v>
      </c>
      <c r="C341" s="137"/>
      <c r="D341" s="137"/>
      <c r="E341" s="137"/>
      <c r="F341" s="137"/>
      <c r="G341" s="140" t="s">
        <v>756</v>
      </c>
      <c r="H341" s="141"/>
      <c r="I341" s="141"/>
      <c r="J341" s="141"/>
      <c r="K341" s="141"/>
      <c r="L341" s="82">
        <v>3865</v>
      </c>
      <c r="M341" s="82">
        <v>0</v>
      </c>
      <c r="N341" s="82">
        <v>0</v>
      </c>
      <c r="O341" s="82">
        <v>3865</v>
      </c>
      <c r="P341" s="82">
        <f t="shared" si="9"/>
        <v>0</v>
      </c>
    </row>
    <row r="342" spans="1:16" ht="9.9" customHeight="1" x14ac:dyDescent="0.3">
      <c r="A342" s="83" t="s">
        <v>341</v>
      </c>
      <c r="B342" s="136" t="s">
        <v>341</v>
      </c>
      <c r="C342" s="137"/>
      <c r="D342" s="137"/>
      <c r="E342" s="137"/>
      <c r="F342" s="137"/>
      <c r="G342" s="84" t="s">
        <v>341</v>
      </c>
      <c r="H342" s="85"/>
      <c r="I342" s="85"/>
      <c r="J342" s="85"/>
      <c r="K342" s="85"/>
      <c r="L342" s="86"/>
      <c r="M342" s="86"/>
      <c r="N342" s="86"/>
      <c r="O342" s="86"/>
      <c r="P342" s="86"/>
    </row>
    <row r="343" spans="1:16" ht="9.9" customHeight="1" x14ac:dyDescent="0.3">
      <c r="A343" s="77" t="s">
        <v>889</v>
      </c>
      <c r="B343" s="79" t="s">
        <v>341</v>
      </c>
      <c r="C343" s="138" t="s">
        <v>890</v>
      </c>
      <c r="D343" s="139"/>
      <c r="E343" s="139"/>
      <c r="F343" s="139"/>
      <c r="G343" s="139"/>
      <c r="H343" s="139"/>
      <c r="I343" s="139"/>
      <c r="J343" s="139"/>
      <c r="K343" s="139"/>
      <c r="L343" s="80">
        <v>63168.59</v>
      </c>
      <c r="M343" s="80">
        <v>10637.5</v>
      </c>
      <c r="N343" s="80">
        <v>0.01</v>
      </c>
      <c r="O343" s="80">
        <v>73806.080000000002</v>
      </c>
      <c r="P343" s="80">
        <f t="shared" ref="P343:P348" si="10">M343-N343</f>
        <v>10637.49</v>
      </c>
    </row>
    <row r="344" spans="1:16" ht="9.9" customHeight="1" x14ac:dyDescent="0.3">
      <c r="A344" s="77" t="s">
        <v>891</v>
      </c>
      <c r="B344" s="136" t="s">
        <v>341</v>
      </c>
      <c r="C344" s="137"/>
      <c r="D344" s="138" t="s">
        <v>890</v>
      </c>
      <c r="E344" s="139"/>
      <c r="F344" s="139"/>
      <c r="G344" s="139"/>
      <c r="H344" s="139"/>
      <c r="I344" s="139"/>
      <c r="J344" s="139"/>
      <c r="K344" s="139"/>
      <c r="L344" s="80">
        <v>63168.59</v>
      </c>
      <c r="M344" s="80">
        <v>10637.5</v>
      </c>
      <c r="N344" s="80">
        <v>0.01</v>
      </c>
      <c r="O344" s="80">
        <v>73806.080000000002</v>
      </c>
      <c r="P344" s="80">
        <f t="shared" si="10"/>
        <v>10637.49</v>
      </c>
    </row>
    <row r="345" spans="1:16" ht="9.9" customHeight="1" x14ac:dyDescent="0.3">
      <c r="A345" s="77" t="s">
        <v>892</v>
      </c>
      <c r="B345" s="136" t="s">
        <v>341</v>
      </c>
      <c r="C345" s="137"/>
      <c r="D345" s="137"/>
      <c r="E345" s="138" t="s">
        <v>890</v>
      </c>
      <c r="F345" s="139"/>
      <c r="G345" s="139"/>
      <c r="H345" s="139"/>
      <c r="I345" s="139"/>
      <c r="J345" s="139"/>
      <c r="K345" s="139"/>
      <c r="L345" s="80">
        <v>63168.59</v>
      </c>
      <c r="M345" s="80">
        <v>10637.5</v>
      </c>
      <c r="N345" s="80">
        <v>0.01</v>
      </c>
      <c r="O345" s="80">
        <v>73806.080000000002</v>
      </c>
      <c r="P345" s="80">
        <f t="shared" si="10"/>
        <v>10637.49</v>
      </c>
    </row>
    <row r="346" spans="1:16" ht="9.9" customHeight="1" x14ac:dyDescent="0.3">
      <c r="A346" s="77" t="s">
        <v>893</v>
      </c>
      <c r="B346" s="136" t="s">
        <v>341</v>
      </c>
      <c r="C346" s="137"/>
      <c r="D346" s="137"/>
      <c r="E346" s="137"/>
      <c r="F346" s="138" t="s">
        <v>894</v>
      </c>
      <c r="G346" s="139"/>
      <c r="H346" s="139"/>
      <c r="I346" s="139"/>
      <c r="J346" s="139"/>
      <c r="K346" s="139"/>
      <c r="L346" s="80">
        <v>4000.84</v>
      </c>
      <c r="M346" s="80">
        <v>837.5</v>
      </c>
      <c r="N346" s="80">
        <v>0.01</v>
      </c>
      <c r="O346" s="80">
        <v>4838.33</v>
      </c>
      <c r="P346" s="80">
        <f t="shared" si="10"/>
        <v>837.49</v>
      </c>
    </row>
    <row r="347" spans="1:16" ht="9.9" customHeight="1" x14ac:dyDescent="0.3">
      <c r="A347" s="81" t="s">
        <v>895</v>
      </c>
      <c r="B347" s="136" t="s">
        <v>341</v>
      </c>
      <c r="C347" s="137"/>
      <c r="D347" s="137"/>
      <c r="E347" s="137"/>
      <c r="F347" s="137"/>
      <c r="G347" s="140" t="s">
        <v>896</v>
      </c>
      <c r="H347" s="141"/>
      <c r="I347" s="141"/>
      <c r="J347" s="141"/>
      <c r="K347" s="141"/>
      <c r="L347" s="82">
        <v>3350</v>
      </c>
      <c r="M347" s="82">
        <v>837.5</v>
      </c>
      <c r="N347" s="82">
        <v>0.01</v>
      </c>
      <c r="O347" s="82">
        <v>4187.49</v>
      </c>
      <c r="P347" s="82">
        <f t="shared" si="10"/>
        <v>837.49</v>
      </c>
    </row>
    <row r="348" spans="1:16" ht="9.9" customHeight="1" x14ac:dyDescent="0.3">
      <c r="A348" s="81" t="s">
        <v>897</v>
      </c>
      <c r="B348" s="136" t="s">
        <v>341</v>
      </c>
      <c r="C348" s="137"/>
      <c r="D348" s="137"/>
      <c r="E348" s="137"/>
      <c r="F348" s="137"/>
      <c r="G348" s="140" t="s">
        <v>898</v>
      </c>
      <c r="H348" s="141"/>
      <c r="I348" s="141"/>
      <c r="J348" s="141"/>
      <c r="K348" s="141"/>
      <c r="L348" s="82">
        <v>650.84</v>
      </c>
      <c r="M348" s="82">
        <v>0</v>
      </c>
      <c r="N348" s="82">
        <v>0</v>
      </c>
      <c r="O348" s="82">
        <v>650.84</v>
      </c>
      <c r="P348" s="82">
        <f t="shared" si="10"/>
        <v>0</v>
      </c>
    </row>
    <row r="349" spans="1:16" ht="9.9" customHeight="1" x14ac:dyDescent="0.3">
      <c r="A349" s="83" t="s">
        <v>341</v>
      </c>
      <c r="B349" s="136" t="s">
        <v>341</v>
      </c>
      <c r="C349" s="137"/>
      <c r="D349" s="137"/>
      <c r="E349" s="137"/>
      <c r="F349" s="137"/>
      <c r="G349" s="84" t="s">
        <v>341</v>
      </c>
      <c r="H349" s="85"/>
      <c r="I349" s="85"/>
      <c r="J349" s="85"/>
      <c r="K349" s="85"/>
      <c r="L349" s="86"/>
      <c r="M349" s="86"/>
      <c r="N349" s="86"/>
      <c r="O349" s="86"/>
      <c r="P349" s="86"/>
    </row>
    <row r="350" spans="1:16" ht="9.9" customHeight="1" x14ac:dyDescent="0.3">
      <c r="A350" s="77" t="s">
        <v>899</v>
      </c>
      <c r="B350" s="136" t="s">
        <v>341</v>
      </c>
      <c r="C350" s="137"/>
      <c r="D350" s="137"/>
      <c r="E350" s="137"/>
      <c r="F350" s="138" t="s">
        <v>900</v>
      </c>
      <c r="G350" s="139"/>
      <c r="H350" s="139"/>
      <c r="I350" s="139"/>
      <c r="J350" s="139"/>
      <c r="K350" s="139"/>
      <c r="L350" s="80">
        <v>47905.75</v>
      </c>
      <c r="M350" s="80">
        <v>0</v>
      </c>
      <c r="N350" s="80">
        <v>0</v>
      </c>
      <c r="O350" s="80">
        <v>47905.75</v>
      </c>
      <c r="P350" s="80">
        <f>M350-N350</f>
        <v>0</v>
      </c>
    </row>
    <row r="351" spans="1:16" ht="9.9" customHeight="1" x14ac:dyDescent="0.3">
      <c r="A351" s="81" t="s">
        <v>901</v>
      </c>
      <c r="B351" s="136" t="s">
        <v>341</v>
      </c>
      <c r="C351" s="137"/>
      <c r="D351" s="137"/>
      <c r="E351" s="137"/>
      <c r="F351" s="137"/>
      <c r="G351" s="140" t="s">
        <v>902</v>
      </c>
      <c r="H351" s="141"/>
      <c r="I351" s="141"/>
      <c r="J351" s="141"/>
      <c r="K351" s="141"/>
      <c r="L351" s="82">
        <v>3756.2</v>
      </c>
      <c r="M351" s="82">
        <v>0</v>
      </c>
      <c r="N351" s="82">
        <v>0</v>
      </c>
      <c r="O351" s="82">
        <v>3756.2</v>
      </c>
      <c r="P351" s="82">
        <f>M351-N351</f>
        <v>0</v>
      </c>
    </row>
    <row r="352" spans="1:16" ht="9.9" customHeight="1" x14ac:dyDescent="0.3">
      <c r="A352" s="81" t="s">
        <v>905</v>
      </c>
      <c r="B352" s="136" t="s">
        <v>341</v>
      </c>
      <c r="C352" s="137"/>
      <c r="D352" s="137"/>
      <c r="E352" s="137"/>
      <c r="F352" s="137"/>
      <c r="G352" s="140" t="s">
        <v>906</v>
      </c>
      <c r="H352" s="141"/>
      <c r="I352" s="141"/>
      <c r="J352" s="141"/>
      <c r="K352" s="141"/>
      <c r="L352" s="82">
        <v>44149.55</v>
      </c>
      <c r="M352" s="82">
        <v>0</v>
      </c>
      <c r="N352" s="82">
        <v>0</v>
      </c>
      <c r="O352" s="82">
        <v>44149.55</v>
      </c>
      <c r="P352" s="82">
        <f>M352-N352</f>
        <v>0</v>
      </c>
    </row>
    <row r="353" spans="1:16" ht="9.9" customHeight="1" x14ac:dyDescent="0.3">
      <c r="A353" s="83" t="s">
        <v>341</v>
      </c>
      <c r="B353" s="136" t="s">
        <v>341</v>
      </c>
      <c r="C353" s="137"/>
      <c r="D353" s="137"/>
      <c r="E353" s="137"/>
      <c r="F353" s="137"/>
      <c r="G353" s="84" t="s">
        <v>341</v>
      </c>
      <c r="H353" s="85"/>
      <c r="I353" s="85"/>
      <c r="J353" s="85"/>
      <c r="K353" s="85"/>
      <c r="L353" s="86"/>
      <c r="M353" s="86"/>
      <c r="N353" s="86"/>
      <c r="O353" s="86"/>
      <c r="P353" s="86"/>
    </row>
    <row r="354" spans="1:16" ht="9.9" customHeight="1" x14ac:dyDescent="0.3">
      <c r="A354" s="77" t="s">
        <v>915</v>
      </c>
      <c r="B354" s="136" t="s">
        <v>341</v>
      </c>
      <c r="C354" s="137"/>
      <c r="D354" s="137"/>
      <c r="E354" s="137"/>
      <c r="F354" s="138" t="s">
        <v>916</v>
      </c>
      <c r="G354" s="139"/>
      <c r="H354" s="139"/>
      <c r="I354" s="139"/>
      <c r="J354" s="139"/>
      <c r="K354" s="139"/>
      <c r="L354" s="80">
        <v>11262</v>
      </c>
      <c r="M354" s="80">
        <v>0</v>
      </c>
      <c r="N354" s="80">
        <v>0</v>
      </c>
      <c r="O354" s="80">
        <v>11262</v>
      </c>
      <c r="P354" s="80">
        <f>M354-N354</f>
        <v>0</v>
      </c>
    </row>
    <row r="355" spans="1:16" ht="9.9" customHeight="1" x14ac:dyDescent="0.3">
      <c r="A355" s="81" t="s">
        <v>917</v>
      </c>
      <c r="B355" s="136" t="s">
        <v>341</v>
      </c>
      <c r="C355" s="137"/>
      <c r="D355" s="137"/>
      <c r="E355" s="137"/>
      <c r="F355" s="137"/>
      <c r="G355" s="140" t="s">
        <v>918</v>
      </c>
      <c r="H355" s="141"/>
      <c r="I355" s="141"/>
      <c r="J355" s="141"/>
      <c r="K355" s="141"/>
      <c r="L355" s="82">
        <v>11262</v>
      </c>
      <c r="M355" s="82">
        <v>0</v>
      </c>
      <c r="N355" s="82">
        <v>0</v>
      </c>
      <c r="O355" s="82">
        <v>11262</v>
      </c>
      <c r="P355" s="82">
        <f>M355-N355</f>
        <v>0</v>
      </c>
    </row>
    <row r="356" spans="1:16" ht="9.9" customHeight="1" x14ac:dyDescent="0.3">
      <c r="A356" s="83" t="s">
        <v>341</v>
      </c>
      <c r="B356" s="136" t="s">
        <v>341</v>
      </c>
      <c r="C356" s="137"/>
      <c r="D356" s="137"/>
      <c r="E356" s="137"/>
      <c r="F356" s="137"/>
      <c r="G356" s="84" t="s">
        <v>341</v>
      </c>
      <c r="H356" s="85"/>
      <c r="I356" s="85"/>
      <c r="J356" s="85"/>
      <c r="K356" s="85"/>
      <c r="L356" s="86"/>
      <c r="M356" s="86"/>
      <c r="N356" s="86"/>
      <c r="O356" s="86"/>
      <c r="P356" s="86"/>
    </row>
    <row r="357" spans="1:16" ht="9.9" customHeight="1" x14ac:dyDescent="0.3">
      <c r="A357" s="77" t="s">
        <v>919</v>
      </c>
      <c r="B357" s="136" t="s">
        <v>341</v>
      </c>
      <c r="C357" s="137"/>
      <c r="D357" s="137"/>
      <c r="E357" s="137"/>
      <c r="F357" s="138" t="s">
        <v>794</v>
      </c>
      <c r="G357" s="139"/>
      <c r="H357" s="139"/>
      <c r="I357" s="139"/>
      <c r="J357" s="139"/>
      <c r="K357" s="139"/>
      <c r="L357" s="80">
        <v>0</v>
      </c>
      <c r="M357" s="80">
        <v>9800</v>
      </c>
      <c r="N357" s="80">
        <v>0</v>
      </c>
      <c r="O357" s="80">
        <v>9800</v>
      </c>
      <c r="P357" s="80">
        <f>M357-N357</f>
        <v>9800</v>
      </c>
    </row>
    <row r="358" spans="1:16" ht="9.9" customHeight="1" x14ac:dyDescent="0.3">
      <c r="A358" s="81" t="s">
        <v>920</v>
      </c>
      <c r="B358" s="136" t="s">
        <v>341</v>
      </c>
      <c r="C358" s="137"/>
      <c r="D358" s="137"/>
      <c r="E358" s="137"/>
      <c r="F358" s="137"/>
      <c r="G358" s="140" t="s">
        <v>794</v>
      </c>
      <c r="H358" s="141"/>
      <c r="I358" s="141"/>
      <c r="J358" s="141"/>
      <c r="K358" s="141"/>
      <c r="L358" s="82">
        <v>0</v>
      </c>
      <c r="M358" s="82">
        <v>9800</v>
      </c>
      <c r="N358" s="82">
        <v>0</v>
      </c>
      <c r="O358" s="82">
        <v>9800</v>
      </c>
      <c r="P358" s="82">
        <f>M358-N358</f>
        <v>9800</v>
      </c>
    </row>
    <row r="359" spans="1:16" ht="9.9" customHeight="1" x14ac:dyDescent="0.3">
      <c r="A359" s="77" t="s">
        <v>341</v>
      </c>
      <c r="B359" s="79" t="s">
        <v>341</v>
      </c>
      <c r="C359" s="87" t="s">
        <v>341</v>
      </c>
      <c r="D359" s="88"/>
      <c r="E359" s="88"/>
      <c r="F359" s="88"/>
      <c r="G359" s="88"/>
      <c r="H359" s="88"/>
      <c r="I359" s="88"/>
      <c r="J359" s="88"/>
      <c r="K359" s="88"/>
      <c r="L359" s="89"/>
      <c r="M359" s="89"/>
      <c r="N359" s="89"/>
      <c r="O359" s="89"/>
      <c r="P359" s="89"/>
    </row>
    <row r="360" spans="1:16" ht="9.9" customHeight="1" x14ac:dyDescent="0.3">
      <c r="A360" s="77" t="s">
        <v>921</v>
      </c>
      <c r="B360" s="79" t="s">
        <v>341</v>
      </c>
      <c r="C360" s="138" t="s">
        <v>922</v>
      </c>
      <c r="D360" s="139"/>
      <c r="E360" s="139"/>
      <c r="F360" s="139"/>
      <c r="G360" s="139"/>
      <c r="H360" s="139"/>
      <c r="I360" s="139"/>
      <c r="J360" s="139"/>
      <c r="K360" s="139"/>
      <c r="L360" s="80">
        <v>197179.61</v>
      </c>
      <c r="M360" s="80">
        <v>57302.71</v>
      </c>
      <c r="N360" s="80">
        <v>11183.35</v>
      </c>
      <c r="O360" s="80">
        <v>243298.97</v>
      </c>
      <c r="P360" s="80">
        <f t="shared" ref="P360:P365" si="11">M360-N360</f>
        <v>46119.360000000001</v>
      </c>
    </row>
    <row r="361" spans="1:16" ht="9.9" customHeight="1" x14ac:dyDescent="0.3">
      <c r="A361" s="77" t="s">
        <v>923</v>
      </c>
      <c r="B361" s="136" t="s">
        <v>341</v>
      </c>
      <c r="C361" s="137"/>
      <c r="D361" s="138" t="s">
        <v>922</v>
      </c>
      <c r="E361" s="139"/>
      <c r="F361" s="139"/>
      <c r="G361" s="139"/>
      <c r="H361" s="139"/>
      <c r="I361" s="139"/>
      <c r="J361" s="139"/>
      <c r="K361" s="139"/>
      <c r="L361" s="80">
        <v>197179.61</v>
      </c>
      <c r="M361" s="80">
        <v>57302.71</v>
      </c>
      <c r="N361" s="80">
        <v>11183.35</v>
      </c>
      <c r="O361" s="80">
        <v>243298.97</v>
      </c>
      <c r="P361" s="80">
        <f t="shared" si="11"/>
        <v>46119.360000000001</v>
      </c>
    </row>
    <row r="362" spans="1:16" ht="9.9" customHeight="1" x14ac:dyDescent="0.3">
      <c r="A362" s="77" t="s">
        <v>924</v>
      </c>
      <c r="B362" s="136" t="s">
        <v>341</v>
      </c>
      <c r="C362" s="137"/>
      <c r="D362" s="137"/>
      <c r="E362" s="138" t="s">
        <v>922</v>
      </c>
      <c r="F362" s="139"/>
      <c r="G362" s="139"/>
      <c r="H362" s="139"/>
      <c r="I362" s="139"/>
      <c r="J362" s="139"/>
      <c r="K362" s="139"/>
      <c r="L362" s="80">
        <v>197179.61</v>
      </c>
      <c r="M362" s="80">
        <v>57302.71</v>
      </c>
      <c r="N362" s="80">
        <v>11183.35</v>
      </c>
      <c r="O362" s="80">
        <v>243298.97</v>
      </c>
      <c r="P362" s="80">
        <f t="shared" si="11"/>
        <v>46119.360000000001</v>
      </c>
    </row>
    <row r="363" spans="1:16" ht="9.9" customHeight="1" x14ac:dyDescent="0.3">
      <c r="A363" s="77" t="s">
        <v>925</v>
      </c>
      <c r="B363" s="136" t="s">
        <v>341</v>
      </c>
      <c r="C363" s="137"/>
      <c r="D363" s="137"/>
      <c r="E363" s="137"/>
      <c r="F363" s="138" t="s">
        <v>922</v>
      </c>
      <c r="G363" s="139"/>
      <c r="H363" s="139"/>
      <c r="I363" s="139"/>
      <c r="J363" s="139"/>
      <c r="K363" s="139"/>
      <c r="L363" s="80">
        <v>197179.61</v>
      </c>
      <c r="M363" s="80">
        <v>57302.71</v>
      </c>
      <c r="N363" s="80">
        <v>11183.35</v>
      </c>
      <c r="O363" s="80">
        <v>243298.97</v>
      </c>
      <c r="P363" s="80">
        <f t="shared" si="11"/>
        <v>46119.360000000001</v>
      </c>
    </row>
    <row r="364" spans="1:16" ht="9.9" customHeight="1" x14ac:dyDescent="0.3">
      <c r="A364" s="81" t="s">
        <v>926</v>
      </c>
      <c r="B364" s="136" t="s">
        <v>341</v>
      </c>
      <c r="C364" s="137"/>
      <c r="D364" s="137"/>
      <c r="E364" s="137"/>
      <c r="F364" s="137"/>
      <c r="G364" s="140" t="s">
        <v>927</v>
      </c>
      <c r="H364" s="141"/>
      <c r="I364" s="141"/>
      <c r="J364" s="141"/>
      <c r="K364" s="141"/>
      <c r="L364" s="82">
        <v>193396.64</v>
      </c>
      <c r="M364" s="82">
        <v>56394.86</v>
      </c>
      <c r="N364" s="82">
        <v>11157.79</v>
      </c>
      <c r="O364" s="82">
        <v>238633.71</v>
      </c>
      <c r="P364" s="82">
        <f t="shared" si="11"/>
        <v>45237.07</v>
      </c>
    </row>
    <row r="365" spans="1:16" ht="9.9" customHeight="1" x14ac:dyDescent="0.3">
      <c r="A365" s="81" t="s">
        <v>928</v>
      </c>
      <c r="B365" s="136" t="s">
        <v>341</v>
      </c>
      <c r="C365" s="137"/>
      <c r="D365" s="137"/>
      <c r="E365" s="137"/>
      <c r="F365" s="137"/>
      <c r="G365" s="140" t="s">
        <v>929</v>
      </c>
      <c r="H365" s="141"/>
      <c r="I365" s="141"/>
      <c r="J365" s="141"/>
      <c r="K365" s="141"/>
      <c r="L365" s="82">
        <v>3782.97</v>
      </c>
      <c r="M365" s="82">
        <v>907.85</v>
      </c>
      <c r="N365" s="82">
        <v>25.56</v>
      </c>
      <c r="O365" s="82">
        <v>4665.26</v>
      </c>
      <c r="P365" s="82">
        <f t="shared" si="11"/>
        <v>882.29000000000008</v>
      </c>
    </row>
    <row r="366" spans="1:16" ht="9.9" customHeight="1" x14ac:dyDescent="0.3">
      <c r="A366" s="83" t="s">
        <v>341</v>
      </c>
      <c r="B366" s="136" t="s">
        <v>341</v>
      </c>
      <c r="C366" s="137"/>
      <c r="D366" s="137"/>
      <c r="E366" s="137"/>
      <c r="F366" s="137"/>
      <c r="G366" s="84" t="s">
        <v>341</v>
      </c>
      <c r="H366" s="85"/>
      <c r="I366" s="85"/>
      <c r="J366" s="85"/>
      <c r="K366" s="85"/>
      <c r="L366" s="86"/>
      <c r="M366" s="86"/>
      <c r="N366" s="86"/>
      <c r="O366" s="86"/>
      <c r="P366" s="86"/>
    </row>
    <row r="367" spans="1:16" ht="9.9" customHeight="1" x14ac:dyDescent="0.3">
      <c r="A367" s="77" t="s">
        <v>930</v>
      </c>
      <c r="B367" s="79" t="s">
        <v>341</v>
      </c>
      <c r="C367" s="138" t="s">
        <v>931</v>
      </c>
      <c r="D367" s="139"/>
      <c r="E367" s="139"/>
      <c r="F367" s="139"/>
      <c r="G367" s="139"/>
      <c r="H367" s="139"/>
      <c r="I367" s="139"/>
      <c r="J367" s="139"/>
      <c r="K367" s="139"/>
      <c r="L367" s="80">
        <v>23932.32</v>
      </c>
      <c r="M367" s="80">
        <v>1823.63</v>
      </c>
      <c r="N367" s="80">
        <v>5766.1</v>
      </c>
      <c r="O367" s="80">
        <v>19989.849999999999</v>
      </c>
      <c r="P367" s="80">
        <f t="shared" ref="P367:P372" si="12">M367-N367</f>
        <v>-3942.4700000000003</v>
      </c>
    </row>
    <row r="368" spans="1:16" ht="9.9" customHeight="1" x14ac:dyDescent="0.3">
      <c r="A368" s="77" t="s">
        <v>932</v>
      </c>
      <c r="B368" s="136" t="s">
        <v>341</v>
      </c>
      <c r="C368" s="137"/>
      <c r="D368" s="138" t="s">
        <v>931</v>
      </c>
      <c r="E368" s="139"/>
      <c r="F368" s="139"/>
      <c r="G368" s="139"/>
      <c r="H368" s="139"/>
      <c r="I368" s="139"/>
      <c r="J368" s="139"/>
      <c r="K368" s="139"/>
      <c r="L368" s="80">
        <v>23932.32</v>
      </c>
      <c r="M368" s="80">
        <v>1823.63</v>
      </c>
      <c r="N368" s="80">
        <v>5766.1</v>
      </c>
      <c r="O368" s="80">
        <v>19989.849999999999</v>
      </c>
      <c r="P368" s="80">
        <f t="shared" si="12"/>
        <v>-3942.4700000000003</v>
      </c>
    </row>
    <row r="369" spans="1:16" ht="9.9" customHeight="1" x14ac:dyDescent="0.3">
      <c r="A369" s="77" t="s">
        <v>933</v>
      </c>
      <c r="B369" s="136" t="s">
        <v>341</v>
      </c>
      <c r="C369" s="137"/>
      <c r="D369" s="137"/>
      <c r="E369" s="138" t="s">
        <v>931</v>
      </c>
      <c r="F369" s="139"/>
      <c r="G369" s="139"/>
      <c r="H369" s="139"/>
      <c r="I369" s="139"/>
      <c r="J369" s="139"/>
      <c r="K369" s="139"/>
      <c r="L369" s="80">
        <v>23932.32</v>
      </c>
      <c r="M369" s="80">
        <v>1823.63</v>
      </c>
      <c r="N369" s="80">
        <v>5766.1</v>
      </c>
      <c r="O369" s="80">
        <v>19989.849999999999</v>
      </c>
      <c r="P369" s="80">
        <f t="shared" si="12"/>
        <v>-3942.4700000000003</v>
      </c>
    </row>
    <row r="370" spans="1:16" ht="9.9" customHeight="1" x14ac:dyDescent="0.3">
      <c r="A370" s="77" t="s">
        <v>934</v>
      </c>
      <c r="B370" s="136" t="s">
        <v>341</v>
      </c>
      <c r="C370" s="137"/>
      <c r="D370" s="137"/>
      <c r="E370" s="137"/>
      <c r="F370" s="138" t="s">
        <v>931</v>
      </c>
      <c r="G370" s="139"/>
      <c r="H370" s="139"/>
      <c r="I370" s="139"/>
      <c r="J370" s="139"/>
      <c r="K370" s="139"/>
      <c r="L370" s="80">
        <v>23932.32</v>
      </c>
      <c r="M370" s="80">
        <v>1823.63</v>
      </c>
      <c r="N370" s="80">
        <v>5766.1</v>
      </c>
      <c r="O370" s="80">
        <v>19989.849999999999</v>
      </c>
      <c r="P370" s="80">
        <f t="shared" si="12"/>
        <v>-3942.4700000000003</v>
      </c>
    </row>
    <row r="371" spans="1:16" ht="9.9" customHeight="1" x14ac:dyDescent="0.3">
      <c r="A371" s="81" t="s">
        <v>935</v>
      </c>
      <c r="B371" s="136" t="s">
        <v>341</v>
      </c>
      <c r="C371" s="137"/>
      <c r="D371" s="137"/>
      <c r="E371" s="137"/>
      <c r="F371" s="137"/>
      <c r="G371" s="140" t="s">
        <v>567</v>
      </c>
      <c r="H371" s="141"/>
      <c r="I371" s="141"/>
      <c r="J371" s="141"/>
      <c r="K371" s="141"/>
      <c r="L371" s="82">
        <v>6291.2</v>
      </c>
      <c r="M371" s="82">
        <v>1592.51</v>
      </c>
      <c r="N371" s="82">
        <v>0</v>
      </c>
      <c r="O371" s="82">
        <v>7883.71</v>
      </c>
      <c r="P371" s="82">
        <f t="shared" si="12"/>
        <v>1592.51</v>
      </c>
    </row>
    <row r="372" spans="1:16" ht="9.9" customHeight="1" x14ac:dyDescent="0.3">
      <c r="A372" s="81" t="s">
        <v>936</v>
      </c>
      <c r="B372" s="136" t="s">
        <v>341</v>
      </c>
      <c r="C372" s="137"/>
      <c r="D372" s="137"/>
      <c r="E372" s="137"/>
      <c r="F372" s="137"/>
      <c r="G372" s="140" t="s">
        <v>565</v>
      </c>
      <c r="H372" s="141"/>
      <c r="I372" s="141"/>
      <c r="J372" s="141"/>
      <c r="K372" s="141"/>
      <c r="L372" s="82">
        <v>17641.12</v>
      </c>
      <c r="M372" s="82">
        <v>231.12</v>
      </c>
      <c r="N372" s="82">
        <v>5766.1</v>
      </c>
      <c r="O372" s="82">
        <v>12106.14</v>
      </c>
      <c r="P372" s="82">
        <f t="shared" si="12"/>
        <v>-5534.9800000000005</v>
      </c>
    </row>
    <row r="373" spans="1:16" ht="9.9" customHeight="1" x14ac:dyDescent="0.3">
      <c r="A373" s="83" t="s">
        <v>341</v>
      </c>
      <c r="B373" s="136" t="s">
        <v>341</v>
      </c>
      <c r="C373" s="137"/>
      <c r="D373" s="137"/>
      <c r="E373" s="137"/>
      <c r="F373" s="137"/>
      <c r="G373" s="84" t="s">
        <v>341</v>
      </c>
      <c r="H373" s="85"/>
      <c r="I373" s="85"/>
      <c r="J373" s="85"/>
      <c r="K373" s="85"/>
      <c r="L373" s="86"/>
      <c r="M373" s="86"/>
      <c r="N373" s="86"/>
      <c r="O373" s="86"/>
      <c r="P373" s="86"/>
    </row>
    <row r="374" spans="1:16" ht="9.9" customHeight="1" x14ac:dyDescent="0.3">
      <c r="A374" s="77" t="s">
        <v>937</v>
      </c>
      <c r="B374" s="79" t="s">
        <v>341</v>
      </c>
      <c r="C374" s="138" t="s">
        <v>938</v>
      </c>
      <c r="D374" s="139"/>
      <c r="E374" s="139"/>
      <c r="F374" s="139"/>
      <c r="G374" s="139"/>
      <c r="H374" s="139"/>
      <c r="I374" s="139"/>
      <c r="J374" s="139"/>
      <c r="K374" s="139"/>
      <c r="L374" s="80">
        <v>2267.09</v>
      </c>
      <c r="M374" s="80">
        <v>0</v>
      </c>
      <c r="N374" s="80">
        <v>0</v>
      </c>
      <c r="O374" s="80">
        <v>2267.09</v>
      </c>
      <c r="P374" s="80">
        <f>M374-N374</f>
        <v>0</v>
      </c>
    </row>
    <row r="375" spans="1:16" ht="9.9" customHeight="1" x14ac:dyDescent="0.3">
      <c r="A375" s="77" t="s">
        <v>939</v>
      </c>
      <c r="B375" s="136" t="s">
        <v>341</v>
      </c>
      <c r="C375" s="137"/>
      <c r="D375" s="138" t="s">
        <v>938</v>
      </c>
      <c r="E375" s="139"/>
      <c r="F375" s="139"/>
      <c r="G375" s="139"/>
      <c r="H375" s="139"/>
      <c r="I375" s="139"/>
      <c r="J375" s="139"/>
      <c r="K375" s="139"/>
      <c r="L375" s="80">
        <v>2267.09</v>
      </c>
      <c r="M375" s="80">
        <v>0</v>
      </c>
      <c r="N375" s="80">
        <v>0</v>
      </c>
      <c r="O375" s="80">
        <v>2267.09</v>
      </c>
      <c r="P375" s="80">
        <f>M375-N375</f>
        <v>0</v>
      </c>
    </row>
    <row r="376" spans="1:16" ht="9.9" customHeight="1" x14ac:dyDescent="0.3">
      <c r="A376" s="77" t="s">
        <v>940</v>
      </c>
      <c r="B376" s="136" t="s">
        <v>341</v>
      </c>
      <c r="C376" s="137"/>
      <c r="D376" s="137"/>
      <c r="E376" s="138" t="s">
        <v>938</v>
      </c>
      <c r="F376" s="139"/>
      <c r="G376" s="139"/>
      <c r="H376" s="139"/>
      <c r="I376" s="139"/>
      <c r="J376" s="139"/>
      <c r="K376" s="139"/>
      <c r="L376" s="80">
        <v>2267.09</v>
      </c>
      <c r="M376" s="80">
        <v>0</v>
      </c>
      <c r="N376" s="80">
        <v>0</v>
      </c>
      <c r="O376" s="80">
        <v>2267.09</v>
      </c>
      <c r="P376" s="80">
        <f>M376-N376</f>
        <v>0</v>
      </c>
    </row>
    <row r="377" spans="1:16" ht="9.9" customHeight="1" x14ac:dyDescent="0.3">
      <c r="A377" s="77" t="s">
        <v>941</v>
      </c>
      <c r="B377" s="136" t="s">
        <v>341</v>
      </c>
      <c r="C377" s="137"/>
      <c r="D377" s="137"/>
      <c r="E377" s="137"/>
      <c r="F377" s="138" t="s">
        <v>938</v>
      </c>
      <c r="G377" s="139"/>
      <c r="H377" s="139"/>
      <c r="I377" s="139"/>
      <c r="J377" s="139"/>
      <c r="K377" s="139"/>
      <c r="L377" s="80">
        <v>2267.09</v>
      </c>
      <c r="M377" s="80">
        <v>0</v>
      </c>
      <c r="N377" s="80">
        <v>0</v>
      </c>
      <c r="O377" s="80">
        <v>2267.09</v>
      </c>
      <c r="P377" s="80">
        <f>M377-N377</f>
        <v>0</v>
      </c>
    </row>
    <row r="378" spans="1:16" ht="9.9" customHeight="1" x14ac:dyDescent="0.3">
      <c r="A378" s="81" t="s">
        <v>942</v>
      </c>
      <c r="B378" s="136" t="s">
        <v>341</v>
      </c>
      <c r="C378" s="137"/>
      <c r="D378" s="137"/>
      <c r="E378" s="137"/>
      <c r="F378" s="137"/>
      <c r="G378" s="140" t="s">
        <v>938</v>
      </c>
      <c r="H378" s="141"/>
      <c r="I378" s="141"/>
      <c r="J378" s="141"/>
      <c r="K378" s="141"/>
      <c r="L378" s="82">
        <v>2267.09</v>
      </c>
      <c r="M378" s="82">
        <v>0</v>
      </c>
      <c r="N378" s="82">
        <v>0</v>
      </c>
      <c r="O378" s="82">
        <v>2267.09</v>
      </c>
      <c r="P378" s="82">
        <f>M378-N378</f>
        <v>0</v>
      </c>
    </row>
    <row r="379" spans="1:16" ht="9.9" customHeight="1" x14ac:dyDescent="0.3">
      <c r="A379" s="83" t="s">
        <v>341</v>
      </c>
      <c r="B379" s="136" t="s">
        <v>341</v>
      </c>
      <c r="C379" s="137"/>
      <c r="D379" s="137"/>
      <c r="E379" s="137"/>
      <c r="F379" s="137"/>
      <c r="G379" s="84" t="s">
        <v>341</v>
      </c>
      <c r="H379" s="85"/>
      <c r="I379" s="85"/>
      <c r="J379" s="85"/>
      <c r="K379" s="85"/>
      <c r="L379" s="86"/>
      <c r="M379" s="86"/>
      <c r="N379" s="86"/>
      <c r="O379" s="86"/>
      <c r="P379" s="86"/>
    </row>
    <row r="380" spans="1:16" ht="9.9" customHeight="1" x14ac:dyDescent="0.3">
      <c r="A380" s="77" t="s">
        <v>943</v>
      </c>
      <c r="B380" s="79" t="s">
        <v>341</v>
      </c>
      <c r="C380" s="138" t="s">
        <v>944</v>
      </c>
      <c r="D380" s="139"/>
      <c r="E380" s="139"/>
      <c r="F380" s="139"/>
      <c r="G380" s="139"/>
      <c r="H380" s="139"/>
      <c r="I380" s="139"/>
      <c r="J380" s="139"/>
      <c r="K380" s="139"/>
      <c r="L380" s="80">
        <v>62760.88</v>
      </c>
      <c r="M380" s="80">
        <v>378.82</v>
      </c>
      <c r="N380" s="80">
        <v>0</v>
      </c>
      <c r="O380" s="80">
        <v>63139.7</v>
      </c>
      <c r="P380" s="80">
        <f t="shared" ref="P380:P385" si="13">M380-N380</f>
        <v>378.82</v>
      </c>
    </row>
    <row r="381" spans="1:16" ht="9.9" customHeight="1" x14ac:dyDescent="0.3">
      <c r="A381" s="77" t="s">
        <v>945</v>
      </c>
      <c r="B381" s="136" t="s">
        <v>341</v>
      </c>
      <c r="C381" s="137"/>
      <c r="D381" s="138" t="s">
        <v>944</v>
      </c>
      <c r="E381" s="139"/>
      <c r="F381" s="139"/>
      <c r="G381" s="139"/>
      <c r="H381" s="139"/>
      <c r="I381" s="139"/>
      <c r="J381" s="139"/>
      <c r="K381" s="139"/>
      <c r="L381" s="80">
        <v>62760.88</v>
      </c>
      <c r="M381" s="80">
        <v>378.82</v>
      </c>
      <c r="N381" s="80">
        <v>0</v>
      </c>
      <c r="O381" s="80">
        <v>63139.7</v>
      </c>
      <c r="P381" s="80">
        <f t="shared" si="13"/>
        <v>378.82</v>
      </c>
    </row>
    <row r="382" spans="1:16" ht="9.9" customHeight="1" x14ac:dyDescent="0.3">
      <c r="A382" s="77" t="s">
        <v>946</v>
      </c>
      <c r="B382" s="136" t="s">
        <v>341</v>
      </c>
      <c r="C382" s="137"/>
      <c r="D382" s="137"/>
      <c r="E382" s="138" t="s">
        <v>944</v>
      </c>
      <c r="F382" s="139"/>
      <c r="G382" s="139"/>
      <c r="H382" s="139"/>
      <c r="I382" s="139"/>
      <c r="J382" s="139"/>
      <c r="K382" s="139"/>
      <c r="L382" s="80">
        <v>62760.88</v>
      </c>
      <c r="M382" s="80">
        <v>378.82</v>
      </c>
      <c r="N382" s="80">
        <v>0</v>
      </c>
      <c r="O382" s="80">
        <v>63139.7</v>
      </c>
      <c r="P382" s="80">
        <f t="shared" si="13"/>
        <v>378.82</v>
      </c>
    </row>
    <row r="383" spans="1:16" ht="9.9" customHeight="1" x14ac:dyDescent="0.3">
      <c r="A383" s="77" t="s">
        <v>947</v>
      </c>
      <c r="B383" s="136" t="s">
        <v>341</v>
      </c>
      <c r="C383" s="137"/>
      <c r="D383" s="137"/>
      <c r="E383" s="137"/>
      <c r="F383" s="138" t="s">
        <v>944</v>
      </c>
      <c r="G383" s="139"/>
      <c r="H383" s="139"/>
      <c r="I383" s="139"/>
      <c r="J383" s="139"/>
      <c r="K383" s="139"/>
      <c r="L383" s="80">
        <v>62760.88</v>
      </c>
      <c r="M383" s="80">
        <v>378.82</v>
      </c>
      <c r="N383" s="80">
        <v>0</v>
      </c>
      <c r="O383" s="80">
        <v>63139.7</v>
      </c>
      <c r="P383" s="80">
        <f t="shared" si="13"/>
        <v>378.82</v>
      </c>
    </row>
    <row r="384" spans="1:16" ht="9.9" customHeight="1" x14ac:dyDescent="0.3">
      <c r="A384" s="81" t="s">
        <v>948</v>
      </c>
      <c r="B384" s="136" t="s">
        <v>341</v>
      </c>
      <c r="C384" s="137"/>
      <c r="D384" s="137"/>
      <c r="E384" s="137"/>
      <c r="F384" s="137"/>
      <c r="G384" s="140" t="s">
        <v>949</v>
      </c>
      <c r="H384" s="141"/>
      <c r="I384" s="141"/>
      <c r="J384" s="141"/>
      <c r="K384" s="141"/>
      <c r="L384" s="82">
        <v>2760.88</v>
      </c>
      <c r="M384" s="82">
        <v>378.82</v>
      </c>
      <c r="N384" s="82">
        <v>0</v>
      </c>
      <c r="O384" s="82">
        <v>3139.7</v>
      </c>
      <c r="P384" s="82">
        <f t="shared" si="13"/>
        <v>378.82</v>
      </c>
    </row>
    <row r="385" spans="1:16" ht="9.9" customHeight="1" x14ac:dyDescent="0.3">
      <c r="A385" s="81" t="s">
        <v>950</v>
      </c>
      <c r="B385" s="136" t="s">
        <v>341</v>
      </c>
      <c r="C385" s="137"/>
      <c r="D385" s="137"/>
      <c r="E385" s="137"/>
      <c r="F385" s="137"/>
      <c r="G385" s="140" t="s">
        <v>951</v>
      </c>
      <c r="H385" s="141"/>
      <c r="I385" s="141"/>
      <c r="J385" s="141"/>
      <c r="K385" s="141"/>
      <c r="L385" s="82">
        <v>60000</v>
      </c>
      <c r="M385" s="82">
        <v>0</v>
      </c>
      <c r="N385" s="82">
        <v>0</v>
      </c>
      <c r="O385" s="82">
        <v>60000</v>
      </c>
      <c r="P385" s="82">
        <f t="shared" si="13"/>
        <v>0</v>
      </c>
    </row>
    <row r="386" spans="1:16" ht="9.9" customHeight="1" x14ac:dyDescent="0.3">
      <c r="A386" s="83" t="s">
        <v>341</v>
      </c>
      <c r="B386" s="136" t="s">
        <v>341</v>
      </c>
      <c r="C386" s="137"/>
      <c r="D386" s="137"/>
      <c r="E386" s="137"/>
      <c r="F386" s="137"/>
      <c r="G386" s="84" t="s">
        <v>341</v>
      </c>
      <c r="H386" s="85"/>
      <c r="I386" s="85"/>
      <c r="J386" s="85"/>
      <c r="K386" s="85"/>
      <c r="L386" s="86"/>
      <c r="M386" s="86"/>
      <c r="N386" s="86"/>
      <c r="O386" s="86"/>
      <c r="P386" s="86"/>
    </row>
    <row r="387" spans="1:16" ht="9.9" customHeight="1" x14ac:dyDescent="0.3">
      <c r="A387" s="77" t="s">
        <v>74</v>
      </c>
      <c r="B387" s="138" t="s">
        <v>954</v>
      </c>
      <c r="C387" s="139"/>
      <c r="D387" s="139"/>
      <c r="E387" s="139"/>
      <c r="F387" s="139"/>
      <c r="G387" s="139"/>
      <c r="H387" s="139"/>
      <c r="I387" s="139"/>
      <c r="J387" s="139"/>
      <c r="K387" s="139"/>
      <c r="L387" s="80">
        <v>10128727.33</v>
      </c>
      <c r="M387" s="80">
        <v>0</v>
      </c>
      <c r="N387" s="80">
        <v>1635236.74</v>
      </c>
      <c r="O387" s="80">
        <v>11763964.07</v>
      </c>
      <c r="P387" s="80">
        <f t="shared" ref="P387:P392" si="14">N387-M387</f>
        <v>1635236.74</v>
      </c>
    </row>
    <row r="388" spans="1:16" ht="9.9" customHeight="1" x14ac:dyDescent="0.3">
      <c r="A388" s="77" t="s">
        <v>955</v>
      </c>
      <c r="B388" s="79" t="s">
        <v>341</v>
      </c>
      <c r="C388" s="138" t="s">
        <v>954</v>
      </c>
      <c r="D388" s="139"/>
      <c r="E388" s="139"/>
      <c r="F388" s="139"/>
      <c r="G388" s="139"/>
      <c r="H388" s="139"/>
      <c r="I388" s="139"/>
      <c r="J388" s="139"/>
      <c r="K388" s="139"/>
      <c r="L388" s="80">
        <v>10128727.33</v>
      </c>
      <c r="M388" s="80">
        <v>0</v>
      </c>
      <c r="N388" s="80">
        <v>1635236.74</v>
      </c>
      <c r="O388" s="80">
        <v>11763964.07</v>
      </c>
      <c r="P388" s="80">
        <f t="shared" si="14"/>
        <v>1635236.74</v>
      </c>
    </row>
    <row r="389" spans="1:16" ht="9.9" customHeight="1" x14ac:dyDescent="0.3">
      <c r="A389" s="77" t="s">
        <v>956</v>
      </c>
      <c r="B389" s="136" t="s">
        <v>341</v>
      </c>
      <c r="C389" s="137"/>
      <c r="D389" s="138" t="s">
        <v>954</v>
      </c>
      <c r="E389" s="139"/>
      <c r="F389" s="139"/>
      <c r="G389" s="139"/>
      <c r="H389" s="139"/>
      <c r="I389" s="139"/>
      <c r="J389" s="139"/>
      <c r="K389" s="139"/>
      <c r="L389" s="80">
        <v>10128727.33</v>
      </c>
      <c r="M389" s="80">
        <v>0</v>
      </c>
      <c r="N389" s="80">
        <v>1635236.74</v>
      </c>
      <c r="O389" s="80">
        <v>11763964.07</v>
      </c>
      <c r="P389" s="80">
        <f t="shared" si="14"/>
        <v>1635236.74</v>
      </c>
    </row>
    <row r="390" spans="1:16" ht="9.9" customHeight="1" x14ac:dyDescent="0.3">
      <c r="A390" s="77" t="s">
        <v>957</v>
      </c>
      <c r="B390" s="136" t="s">
        <v>341</v>
      </c>
      <c r="C390" s="137"/>
      <c r="D390" s="137"/>
      <c r="E390" s="138" t="s">
        <v>958</v>
      </c>
      <c r="F390" s="139"/>
      <c r="G390" s="139"/>
      <c r="H390" s="139"/>
      <c r="I390" s="139"/>
      <c r="J390" s="139"/>
      <c r="K390" s="139"/>
      <c r="L390" s="80">
        <v>9878298.9199999999</v>
      </c>
      <c r="M390" s="80">
        <v>0</v>
      </c>
      <c r="N390" s="80">
        <v>1607295.15</v>
      </c>
      <c r="O390" s="80">
        <v>11485594.07</v>
      </c>
      <c r="P390" s="80">
        <f t="shared" si="14"/>
        <v>1607295.15</v>
      </c>
    </row>
    <row r="391" spans="1:16" ht="9.9" customHeight="1" x14ac:dyDescent="0.3">
      <c r="A391" s="77" t="s">
        <v>959</v>
      </c>
      <c r="B391" s="136" t="s">
        <v>341</v>
      </c>
      <c r="C391" s="137"/>
      <c r="D391" s="137"/>
      <c r="E391" s="137"/>
      <c r="F391" s="138" t="s">
        <v>958</v>
      </c>
      <c r="G391" s="139"/>
      <c r="H391" s="139"/>
      <c r="I391" s="139"/>
      <c r="J391" s="139"/>
      <c r="K391" s="139"/>
      <c r="L391" s="80">
        <v>9878298.9199999999</v>
      </c>
      <c r="M391" s="80">
        <v>0</v>
      </c>
      <c r="N391" s="80">
        <v>1607295.15</v>
      </c>
      <c r="O391" s="80">
        <v>11485594.07</v>
      </c>
      <c r="P391" s="80">
        <f t="shared" si="14"/>
        <v>1607295.15</v>
      </c>
    </row>
    <row r="392" spans="1:16" ht="9.9" customHeight="1" x14ac:dyDescent="0.3">
      <c r="A392" s="81" t="s">
        <v>960</v>
      </c>
      <c r="B392" s="136" t="s">
        <v>341</v>
      </c>
      <c r="C392" s="137"/>
      <c r="D392" s="137"/>
      <c r="E392" s="137"/>
      <c r="F392" s="137"/>
      <c r="G392" s="140" t="s">
        <v>546</v>
      </c>
      <c r="H392" s="141"/>
      <c r="I392" s="141"/>
      <c r="J392" s="141"/>
      <c r="K392" s="141"/>
      <c r="L392" s="82">
        <v>9878298.9199999999</v>
      </c>
      <c r="M392" s="82">
        <v>0</v>
      </c>
      <c r="N392" s="82">
        <v>1607295.15</v>
      </c>
      <c r="O392" s="82">
        <v>11485594.07</v>
      </c>
      <c r="P392" s="82">
        <f t="shared" si="14"/>
        <v>1607295.15</v>
      </c>
    </row>
    <row r="393" spans="1:16" ht="9.9" customHeight="1" x14ac:dyDescent="0.3">
      <c r="A393" s="83" t="s">
        <v>341</v>
      </c>
      <c r="B393" s="136" t="s">
        <v>341</v>
      </c>
      <c r="C393" s="137"/>
      <c r="D393" s="137"/>
      <c r="E393" s="137"/>
      <c r="F393" s="137"/>
      <c r="G393" s="84" t="s">
        <v>341</v>
      </c>
      <c r="H393" s="85"/>
      <c r="I393" s="85"/>
      <c r="J393" s="85"/>
      <c r="K393" s="85"/>
      <c r="L393" s="86"/>
      <c r="M393" s="86"/>
      <c r="N393" s="86"/>
      <c r="O393" s="86"/>
      <c r="P393" s="86"/>
    </row>
    <row r="394" spans="1:16" ht="9.9" customHeight="1" x14ac:dyDescent="0.3">
      <c r="A394" s="77" t="s">
        <v>961</v>
      </c>
      <c r="B394" s="136" t="s">
        <v>341</v>
      </c>
      <c r="C394" s="137"/>
      <c r="D394" s="137"/>
      <c r="E394" s="138" t="s">
        <v>962</v>
      </c>
      <c r="F394" s="139"/>
      <c r="G394" s="139"/>
      <c r="H394" s="139"/>
      <c r="I394" s="139"/>
      <c r="J394" s="139"/>
      <c r="K394" s="139"/>
      <c r="L394" s="80">
        <v>61232.58</v>
      </c>
      <c r="M394" s="80">
        <v>0</v>
      </c>
      <c r="N394" s="80">
        <v>315.8</v>
      </c>
      <c r="O394" s="80">
        <v>61548.38</v>
      </c>
      <c r="P394" s="80">
        <f>N394-M394</f>
        <v>315.8</v>
      </c>
    </row>
    <row r="395" spans="1:16" ht="9.9" customHeight="1" x14ac:dyDescent="0.3">
      <c r="A395" s="77" t="s">
        <v>963</v>
      </c>
      <c r="B395" s="136" t="s">
        <v>341</v>
      </c>
      <c r="C395" s="137"/>
      <c r="D395" s="137"/>
      <c r="E395" s="137"/>
      <c r="F395" s="138" t="s">
        <v>964</v>
      </c>
      <c r="G395" s="139"/>
      <c r="H395" s="139"/>
      <c r="I395" s="139"/>
      <c r="J395" s="139"/>
      <c r="K395" s="139"/>
      <c r="L395" s="80">
        <v>61232.58</v>
      </c>
      <c r="M395" s="80">
        <v>0</v>
      </c>
      <c r="N395" s="80">
        <v>315.8</v>
      </c>
      <c r="O395" s="80">
        <v>61548.38</v>
      </c>
      <c r="P395" s="80">
        <f>N395-M395</f>
        <v>315.8</v>
      </c>
    </row>
    <row r="396" spans="1:16" ht="9.9" customHeight="1" x14ac:dyDescent="0.3">
      <c r="A396" s="81" t="s">
        <v>965</v>
      </c>
      <c r="B396" s="136" t="s">
        <v>341</v>
      </c>
      <c r="C396" s="137"/>
      <c r="D396" s="137"/>
      <c r="E396" s="137"/>
      <c r="F396" s="137"/>
      <c r="G396" s="140" t="s">
        <v>966</v>
      </c>
      <c r="H396" s="141"/>
      <c r="I396" s="141"/>
      <c r="J396" s="141"/>
      <c r="K396" s="141"/>
      <c r="L396" s="82">
        <v>61232.58</v>
      </c>
      <c r="M396" s="82">
        <v>0</v>
      </c>
      <c r="N396" s="82">
        <v>315.8</v>
      </c>
      <c r="O396" s="82">
        <v>61548.38</v>
      </c>
      <c r="P396" s="82">
        <f>N396-M396</f>
        <v>315.8</v>
      </c>
    </row>
    <row r="397" spans="1:16" ht="9.9" customHeight="1" x14ac:dyDescent="0.3">
      <c r="A397" s="83" t="s">
        <v>341</v>
      </c>
      <c r="B397" s="136" t="s">
        <v>341</v>
      </c>
      <c r="C397" s="137"/>
      <c r="D397" s="137"/>
      <c r="E397" s="137"/>
      <c r="F397" s="137"/>
      <c r="G397" s="84" t="s">
        <v>341</v>
      </c>
      <c r="H397" s="85"/>
      <c r="I397" s="85"/>
      <c r="J397" s="85"/>
      <c r="K397" s="85"/>
      <c r="L397" s="86"/>
      <c r="M397" s="86"/>
      <c r="N397" s="86"/>
      <c r="O397" s="86"/>
      <c r="P397" s="86"/>
    </row>
    <row r="398" spans="1:16" ht="9.9" customHeight="1" x14ac:dyDescent="0.3">
      <c r="A398" s="77" t="s">
        <v>967</v>
      </c>
      <c r="B398" s="136" t="s">
        <v>341</v>
      </c>
      <c r="C398" s="137"/>
      <c r="D398" s="137"/>
      <c r="E398" s="138" t="s">
        <v>968</v>
      </c>
      <c r="F398" s="139"/>
      <c r="G398" s="139"/>
      <c r="H398" s="139"/>
      <c r="I398" s="139"/>
      <c r="J398" s="139"/>
      <c r="K398" s="139"/>
      <c r="L398" s="80">
        <v>140396.31</v>
      </c>
      <c r="M398" s="80">
        <v>0</v>
      </c>
      <c r="N398" s="80">
        <v>27195.83</v>
      </c>
      <c r="O398" s="80">
        <v>167592.14000000001</v>
      </c>
      <c r="P398" s="80">
        <f>N398-M398</f>
        <v>27195.83</v>
      </c>
    </row>
    <row r="399" spans="1:16" ht="9.9" customHeight="1" x14ac:dyDescent="0.3">
      <c r="A399" s="77" t="s">
        <v>969</v>
      </c>
      <c r="B399" s="136" t="s">
        <v>341</v>
      </c>
      <c r="C399" s="137"/>
      <c r="D399" s="137"/>
      <c r="E399" s="137"/>
      <c r="F399" s="138" t="s">
        <v>968</v>
      </c>
      <c r="G399" s="139"/>
      <c r="H399" s="139"/>
      <c r="I399" s="139"/>
      <c r="J399" s="139"/>
      <c r="K399" s="139"/>
      <c r="L399" s="80">
        <v>140396.31</v>
      </c>
      <c r="M399" s="80">
        <v>0</v>
      </c>
      <c r="N399" s="80">
        <v>27195.83</v>
      </c>
      <c r="O399" s="80">
        <v>167592.14000000001</v>
      </c>
      <c r="P399" s="80">
        <f>N399-M399</f>
        <v>27195.83</v>
      </c>
    </row>
    <row r="400" spans="1:16" ht="9.9" customHeight="1" x14ac:dyDescent="0.3">
      <c r="A400" s="81" t="s">
        <v>970</v>
      </c>
      <c r="B400" s="136" t="s">
        <v>341</v>
      </c>
      <c r="C400" s="137"/>
      <c r="D400" s="137"/>
      <c r="E400" s="137"/>
      <c r="F400" s="137"/>
      <c r="G400" s="140" t="s">
        <v>971</v>
      </c>
      <c r="H400" s="141"/>
      <c r="I400" s="141"/>
      <c r="J400" s="141"/>
      <c r="K400" s="141"/>
      <c r="L400" s="82">
        <v>140280.92000000001</v>
      </c>
      <c r="M400" s="82">
        <v>0</v>
      </c>
      <c r="N400" s="82">
        <v>27195.72</v>
      </c>
      <c r="O400" s="82">
        <v>167476.64000000001</v>
      </c>
      <c r="P400" s="82">
        <f>N400-M400</f>
        <v>27195.72</v>
      </c>
    </row>
    <row r="401" spans="1:16" ht="9.9" customHeight="1" x14ac:dyDescent="0.3">
      <c r="A401" s="81" t="s">
        <v>972</v>
      </c>
      <c r="B401" s="136" t="s">
        <v>341</v>
      </c>
      <c r="C401" s="137"/>
      <c r="D401" s="137"/>
      <c r="E401" s="137"/>
      <c r="F401" s="137"/>
      <c r="G401" s="140" t="s">
        <v>973</v>
      </c>
      <c r="H401" s="141"/>
      <c r="I401" s="141"/>
      <c r="J401" s="141"/>
      <c r="K401" s="141"/>
      <c r="L401" s="82">
        <v>115.39</v>
      </c>
      <c r="M401" s="82">
        <v>0</v>
      </c>
      <c r="N401" s="82">
        <v>0.11</v>
      </c>
      <c r="O401" s="82">
        <v>115.5</v>
      </c>
      <c r="P401" s="82">
        <f>N401-M401</f>
        <v>0.11</v>
      </c>
    </row>
    <row r="402" spans="1:16" ht="9.9" customHeight="1" x14ac:dyDescent="0.3">
      <c r="A402" s="83" t="s">
        <v>341</v>
      </c>
      <c r="B402" s="136" t="s">
        <v>341</v>
      </c>
      <c r="C402" s="137"/>
      <c r="D402" s="137"/>
      <c r="E402" s="137"/>
      <c r="F402" s="137"/>
      <c r="G402" s="84" t="s">
        <v>341</v>
      </c>
      <c r="H402" s="85"/>
      <c r="I402" s="85"/>
      <c r="J402" s="85"/>
      <c r="K402" s="85"/>
      <c r="L402" s="86"/>
      <c r="M402" s="86"/>
      <c r="N402" s="86"/>
      <c r="O402" s="86"/>
      <c r="P402" s="86"/>
    </row>
    <row r="403" spans="1:16" ht="9.9" customHeight="1" x14ac:dyDescent="0.3">
      <c r="A403" s="77" t="s">
        <v>974</v>
      </c>
      <c r="B403" s="136" t="s">
        <v>341</v>
      </c>
      <c r="C403" s="137"/>
      <c r="D403" s="137"/>
      <c r="E403" s="138" t="s">
        <v>975</v>
      </c>
      <c r="F403" s="139"/>
      <c r="G403" s="139"/>
      <c r="H403" s="139"/>
      <c r="I403" s="139"/>
      <c r="J403" s="139"/>
      <c r="K403" s="139"/>
      <c r="L403" s="80">
        <v>444.37</v>
      </c>
      <c r="M403" s="80">
        <v>0</v>
      </c>
      <c r="N403" s="80">
        <v>0</v>
      </c>
      <c r="O403" s="80">
        <v>444.37</v>
      </c>
      <c r="P403" s="80">
        <f>N403-M403</f>
        <v>0</v>
      </c>
    </row>
    <row r="404" spans="1:16" ht="9.9" customHeight="1" x14ac:dyDescent="0.3">
      <c r="A404" s="77" t="s">
        <v>976</v>
      </c>
      <c r="B404" s="136" t="s">
        <v>341</v>
      </c>
      <c r="C404" s="137"/>
      <c r="D404" s="137"/>
      <c r="E404" s="137"/>
      <c r="F404" s="138" t="s">
        <v>977</v>
      </c>
      <c r="G404" s="139"/>
      <c r="H404" s="139"/>
      <c r="I404" s="139"/>
      <c r="J404" s="139"/>
      <c r="K404" s="139"/>
      <c r="L404" s="80">
        <v>444.37</v>
      </c>
      <c r="M404" s="80">
        <v>0</v>
      </c>
      <c r="N404" s="80">
        <v>0</v>
      </c>
      <c r="O404" s="80">
        <v>444.37</v>
      </c>
      <c r="P404" s="80">
        <f>N404-M404</f>
        <v>0</v>
      </c>
    </row>
    <row r="405" spans="1:16" ht="9.9" customHeight="1" x14ac:dyDescent="0.3">
      <c r="A405" s="81" t="s">
        <v>978</v>
      </c>
      <c r="B405" s="136" t="s">
        <v>341</v>
      </c>
      <c r="C405" s="137"/>
      <c r="D405" s="137"/>
      <c r="E405" s="137"/>
      <c r="F405" s="137"/>
      <c r="G405" s="140" t="s">
        <v>979</v>
      </c>
      <c r="H405" s="141"/>
      <c r="I405" s="141"/>
      <c r="J405" s="141"/>
      <c r="K405" s="141"/>
      <c r="L405" s="82">
        <v>444.37</v>
      </c>
      <c r="M405" s="82">
        <v>0</v>
      </c>
      <c r="N405" s="82">
        <v>0</v>
      </c>
      <c r="O405" s="82">
        <v>444.37</v>
      </c>
      <c r="P405" s="82">
        <f>N405-M405</f>
        <v>0</v>
      </c>
    </row>
    <row r="406" spans="1:16" ht="10.35" customHeight="1" x14ac:dyDescent="0.3">
      <c r="A406" s="83" t="s">
        <v>341</v>
      </c>
      <c r="B406" s="146" t="s">
        <v>341</v>
      </c>
      <c r="C406" s="147"/>
      <c r="D406" s="147"/>
      <c r="E406" s="147"/>
      <c r="F406" s="147"/>
      <c r="G406" s="96" t="s">
        <v>341</v>
      </c>
      <c r="H406" s="97"/>
      <c r="I406" s="97"/>
      <c r="J406" s="97"/>
      <c r="K406" s="97"/>
      <c r="L406" s="98"/>
      <c r="M406" s="98"/>
      <c r="N406" s="98"/>
      <c r="O406" s="98"/>
      <c r="P406" s="98"/>
    </row>
    <row r="407" spans="1:16" ht="9.9" customHeight="1" x14ac:dyDescent="0.3">
      <c r="A407" s="77" t="s">
        <v>980</v>
      </c>
      <c r="B407" s="150" t="s">
        <v>341</v>
      </c>
      <c r="C407" s="151"/>
      <c r="D407" s="151"/>
      <c r="E407" s="144" t="s">
        <v>981</v>
      </c>
      <c r="F407" s="145"/>
      <c r="G407" s="145"/>
      <c r="H407" s="145"/>
      <c r="I407" s="145"/>
      <c r="J407" s="145"/>
      <c r="K407" s="145"/>
      <c r="L407" s="78">
        <v>45594.27</v>
      </c>
      <c r="M407" s="78">
        <v>0</v>
      </c>
      <c r="N407" s="78">
        <v>51.14</v>
      </c>
      <c r="O407" s="78">
        <v>45645.41</v>
      </c>
      <c r="P407" s="78">
        <f>N407-M407</f>
        <v>51.14</v>
      </c>
    </row>
    <row r="408" spans="1:16" ht="9.9" customHeight="1" x14ac:dyDescent="0.3">
      <c r="A408" s="77" t="s">
        <v>982</v>
      </c>
      <c r="B408" s="136" t="s">
        <v>341</v>
      </c>
      <c r="C408" s="137"/>
      <c r="D408" s="137"/>
      <c r="E408" s="137"/>
      <c r="F408" s="138" t="s">
        <v>983</v>
      </c>
      <c r="G408" s="139"/>
      <c r="H408" s="139"/>
      <c r="I408" s="139"/>
      <c r="J408" s="139"/>
      <c r="K408" s="139"/>
      <c r="L408" s="80">
        <v>45594.27</v>
      </c>
      <c r="M408" s="80">
        <v>0</v>
      </c>
      <c r="N408" s="80">
        <v>51.14</v>
      </c>
      <c r="O408" s="80">
        <v>45645.41</v>
      </c>
      <c r="P408" s="80">
        <f>N408-M408</f>
        <v>51.14</v>
      </c>
    </row>
    <row r="409" spans="1:16" ht="9.9" customHeight="1" x14ac:dyDescent="0.3">
      <c r="A409" s="81" t="s">
        <v>984</v>
      </c>
      <c r="B409" s="136" t="s">
        <v>341</v>
      </c>
      <c r="C409" s="137"/>
      <c r="D409" s="137"/>
      <c r="E409" s="137"/>
      <c r="F409" s="137"/>
      <c r="G409" s="140" t="s">
        <v>985</v>
      </c>
      <c r="H409" s="141"/>
      <c r="I409" s="141"/>
      <c r="J409" s="141"/>
      <c r="K409" s="141"/>
      <c r="L409" s="82">
        <v>45207.39</v>
      </c>
      <c r="M409" s="82">
        <v>0</v>
      </c>
      <c r="N409" s="82">
        <v>0</v>
      </c>
      <c r="O409" s="82">
        <v>45207.39</v>
      </c>
      <c r="P409" s="82">
        <f>N409-M409</f>
        <v>0</v>
      </c>
    </row>
    <row r="410" spans="1:16" ht="9.9" customHeight="1" x14ac:dyDescent="0.3">
      <c r="A410" s="81" t="s">
        <v>986</v>
      </c>
      <c r="B410" s="136" t="s">
        <v>341</v>
      </c>
      <c r="C410" s="137"/>
      <c r="D410" s="137"/>
      <c r="E410" s="137"/>
      <c r="F410" s="137"/>
      <c r="G410" s="140" t="s">
        <v>987</v>
      </c>
      <c r="H410" s="141"/>
      <c r="I410" s="141"/>
      <c r="J410" s="141"/>
      <c r="K410" s="141"/>
      <c r="L410" s="82">
        <v>386.88</v>
      </c>
      <c r="M410" s="82">
        <v>0</v>
      </c>
      <c r="N410" s="82">
        <v>51.14</v>
      </c>
      <c r="O410" s="82">
        <v>438.02</v>
      </c>
      <c r="P410" s="82">
        <f>N410-M410</f>
        <v>51.14</v>
      </c>
    </row>
    <row r="411" spans="1:16" ht="9.9" customHeight="1" x14ac:dyDescent="0.3">
      <c r="A411" s="83" t="s">
        <v>341</v>
      </c>
      <c r="B411" s="136" t="s">
        <v>341</v>
      </c>
      <c r="C411" s="137"/>
      <c r="D411" s="137"/>
      <c r="E411" s="137"/>
      <c r="F411" s="137"/>
      <c r="G411" s="84" t="s">
        <v>341</v>
      </c>
      <c r="H411" s="85"/>
      <c r="I411" s="85"/>
      <c r="J411" s="85"/>
      <c r="K411" s="85"/>
      <c r="L411" s="86"/>
      <c r="M411" s="86"/>
      <c r="N411" s="86"/>
      <c r="O411" s="86"/>
      <c r="P411" s="86"/>
    </row>
    <row r="412" spans="1:16" ht="9.9" customHeight="1" x14ac:dyDescent="0.3">
      <c r="A412" s="77" t="s">
        <v>988</v>
      </c>
      <c r="B412" s="136" t="s">
        <v>341</v>
      </c>
      <c r="C412" s="137"/>
      <c r="D412" s="137"/>
      <c r="E412" s="138" t="s">
        <v>944</v>
      </c>
      <c r="F412" s="139"/>
      <c r="G412" s="139"/>
      <c r="H412" s="139"/>
      <c r="I412" s="139"/>
      <c r="J412" s="139"/>
      <c r="K412" s="139"/>
      <c r="L412" s="80">
        <v>2760.88</v>
      </c>
      <c r="M412" s="80">
        <v>0</v>
      </c>
      <c r="N412" s="80">
        <v>378.82</v>
      </c>
      <c r="O412" s="80">
        <v>3139.7</v>
      </c>
      <c r="P412" s="80">
        <f>N412-M412</f>
        <v>378.82</v>
      </c>
    </row>
    <row r="413" spans="1:16" ht="9.9" customHeight="1" x14ac:dyDescent="0.3">
      <c r="A413" s="77" t="s">
        <v>989</v>
      </c>
      <c r="B413" s="136" t="s">
        <v>341</v>
      </c>
      <c r="C413" s="137"/>
      <c r="D413" s="137"/>
      <c r="E413" s="137"/>
      <c r="F413" s="138" t="s">
        <v>944</v>
      </c>
      <c r="G413" s="139"/>
      <c r="H413" s="139"/>
      <c r="I413" s="139"/>
      <c r="J413" s="139"/>
      <c r="K413" s="139"/>
      <c r="L413" s="80">
        <v>2760.88</v>
      </c>
      <c r="M413" s="80">
        <v>0</v>
      </c>
      <c r="N413" s="80">
        <v>378.82</v>
      </c>
      <c r="O413" s="80">
        <v>3139.7</v>
      </c>
      <c r="P413" s="80">
        <f>N413-M413</f>
        <v>378.82</v>
      </c>
    </row>
    <row r="414" spans="1:16" ht="9.9" customHeight="1" x14ac:dyDescent="0.3">
      <c r="A414" s="81" t="s">
        <v>990</v>
      </c>
      <c r="B414" s="136" t="s">
        <v>341</v>
      </c>
      <c r="C414" s="137"/>
      <c r="D414" s="137"/>
      <c r="E414" s="137"/>
      <c r="F414" s="137"/>
      <c r="G414" s="140" t="s">
        <v>949</v>
      </c>
      <c r="H414" s="141"/>
      <c r="I414" s="141"/>
      <c r="J414" s="141"/>
      <c r="K414" s="141"/>
      <c r="L414" s="82">
        <v>2760.88</v>
      </c>
      <c r="M414" s="82">
        <v>0</v>
      </c>
      <c r="N414" s="82">
        <v>378.82</v>
      </c>
      <c r="O414" s="82">
        <v>3139.7</v>
      </c>
      <c r="P414" s="82">
        <f>N414-M414</f>
        <v>378.82</v>
      </c>
    </row>
  </sheetData>
  <mergeCells count="745">
    <mergeCell ref="B413:E413"/>
    <mergeCell ref="F413:K413"/>
    <mergeCell ref="B414:F414"/>
    <mergeCell ref="G414:K414"/>
    <mergeCell ref="B409:F409"/>
    <mergeCell ref="G409:K409"/>
    <mergeCell ref="B410:F410"/>
    <mergeCell ref="G410:K410"/>
    <mergeCell ref="B411:F411"/>
    <mergeCell ref="B412:D412"/>
    <mergeCell ref="E412:K412"/>
    <mergeCell ref="B405:F405"/>
    <mergeCell ref="G405:K405"/>
    <mergeCell ref="B406:F406"/>
    <mergeCell ref="B407:D407"/>
    <mergeCell ref="E407:K407"/>
    <mergeCell ref="B408:E408"/>
    <mergeCell ref="F408:K408"/>
    <mergeCell ref="B401:F401"/>
    <mergeCell ref="G401:K401"/>
    <mergeCell ref="B402:F402"/>
    <mergeCell ref="B403:D403"/>
    <mergeCell ref="E403:K403"/>
    <mergeCell ref="B404:E404"/>
    <mergeCell ref="F404:K404"/>
    <mergeCell ref="B397:F397"/>
    <mergeCell ref="B398:D398"/>
    <mergeCell ref="E398:K398"/>
    <mergeCell ref="B399:E399"/>
    <mergeCell ref="F399:K399"/>
    <mergeCell ref="B400:F400"/>
    <mergeCell ref="G400:K400"/>
    <mergeCell ref="B393:F393"/>
    <mergeCell ref="B394:D394"/>
    <mergeCell ref="E394:K394"/>
    <mergeCell ref="B395:E395"/>
    <mergeCell ref="F395:K395"/>
    <mergeCell ref="B396:F396"/>
    <mergeCell ref="G396:K396"/>
    <mergeCell ref="B390:D390"/>
    <mergeCell ref="E390:K390"/>
    <mergeCell ref="B391:E391"/>
    <mergeCell ref="F391:K391"/>
    <mergeCell ref="B392:F392"/>
    <mergeCell ref="G392:K392"/>
    <mergeCell ref="B385:F385"/>
    <mergeCell ref="G385:K385"/>
    <mergeCell ref="B386:F386"/>
    <mergeCell ref="B387:K387"/>
    <mergeCell ref="C388:K388"/>
    <mergeCell ref="B389:C389"/>
    <mergeCell ref="D389:K389"/>
    <mergeCell ref="B382:D382"/>
    <mergeCell ref="E382:K382"/>
    <mergeCell ref="B383:E383"/>
    <mergeCell ref="F383:K383"/>
    <mergeCell ref="B384:F384"/>
    <mergeCell ref="G384:K384"/>
    <mergeCell ref="B378:F378"/>
    <mergeCell ref="G378:K378"/>
    <mergeCell ref="B379:F379"/>
    <mergeCell ref="C380:K380"/>
    <mergeCell ref="B381:C381"/>
    <mergeCell ref="D381:K381"/>
    <mergeCell ref="B375:C375"/>
    <mergeCell ref="D375:K375"/>
    <mergeCell ref="B376:D376"/>
    <mergeCell ref="E376:K376"/>
    <mergeCell ref="B377:E377"/>
    <mergeCell ref="F377:K377"/>
    <mergeCell ref="B371:F371"/>
    <mergeCell ref="G371:K371"/>
    <mergeCell ref="B372:F372"/>
    <mergeCell ref="G372:K372"/>
    <mergeCell ref="B373:F373"/>
    <mergeCell ref="C374:K374"/>
    <mergeCell ref="B368:C368"/>
    <mergeCell ref="D368:K368"/>
    <mergeCell ref="B369:D369"/>
    <mergeCell ref="E369:K369"/>
    <mergeCell ref="B370:E370"/>
    <mergeCell ref="F370:K370"/>
    <mergeCell ref="B364:F364"/>
    <mergeCell ref="G364:K364"/>
    <mergeCell ref="B365:F365"/>
    <mergeCell ref="G365:K365"/>
    <mergeCell ref="B366:F366"/>
    <mergeCell ref="C367:K367"/>
    <mergeCell ref="C360:K360"/>
    <mergeCell ref="B361:C361"/>
    <mergeCell ref="D361:K361"/>
    <mergeCell ref="B362:D362"/>
    <mergeCell ref="E362:K362"/>
    <mergeCell ref="B363:E363"/>
    <mergeCell ref="F363:K363"/>
    <mergeCell ref="B355:F355"/>
    <mergeCell ref="G355:K355"/>
    <mergeCell ref="B356:F356"/>
    <mergeCell ref="B357:E357"/>
    <mergeCell ref="F357:K357"/>
    <mergeCell ref="B358:F358"/>
    <mergeCell ref="G358:K358"/>
    <mergeCell ref="B351:F351"/>
    <mergeCell ref="G351:K351"/>
    <mergeCell ref="B352:F352"/>
    <mergeCell ref="G352:K352"/>
    <mergeCell ref="B353:F353"/>
    <mergeCell ref="B354:E354"/>
    <mergeCell ref="F354:K354"/>
    <mergeCell ref="B347:F347"/>
    <mergeCell ref="G347:K347"/>
    <mergeCell ref="B348:F348"/>
    <mergeCell ref="G348:K348"/>
    <mergeCell ref="B349:F349"/>
    <mergeCell ref="B350:E350"/>
    <mergeCell ref="F350:K350"/>
    <mergeCell ref="B344:C344"/>
    <mergeCell ref="D344:K344"/>
    <mergeCell ref="B345:D345"/>
    <mergeCell ref="E345:K345"/>
    <mergeCell ref="B346:E346"/>
    <mergeCell ref="F346:K346"/>
    <mergeCell ref="B340:F340"/>
    <mergeCell ref="G340:K340"/>
    <mergeCell ref="B341:F341"/>
    <mergeCell ref="G341:K341"/>
    <mergeCell ref="B342:F342"/>
    <mergeCell ref="C343:K343"/>
    <mergeCell ref="B337:F337"/>
    <mergeCell ref="G337:K337"/>
    <mergeCell ref="B338:F338"/>
    <mergeCell ref="G338:K338"/>
    <mergeCell ref="B339:F339"/>
    <mergeCell ref="G339:K339"/>
    <mergeCell ref="B333:F333"/>
    <mergeCell ref="G333:K333"/>
    <mergeCell ref="B334:F334"/>
    <mergeCell ref="G334:K334"/>
    <mergeCell ref="B335:F335"/>
    <mergeCell ref="B336:E336"/>
    <mergeCell ref="F336:K336"/>
    <mergeCell ref="B330:F330"/>
    <mergeCell ref="G330:K330"/>
    <mergeCell ref="B331:F331"/>
    <mergeCell ref="G331:K331"/>
    <mergeCell ref="B332:F332"/>
    <mergeCell ref="G332:K332"/>
    <mergeCell ref="B326:F326"/>
    <mergeCell ref="B327:E327"/>
    <mergeCell ref="F327:K327"/>
    <mergeCell ref="B328:F328"/>
    <mergeCell ref="G328:K328"/>
    <mergeCell ref="B329:F329"/>
    <mergeCell ref="G329:K329"/>
    <mergeCell ref="B322:F322"/>
    <mergeCell ref="G322:K322"/>
    <mergeCell ref="B323:F323"/>
    <mergeCell ref="B324:E324"/>
    <mergeCell ref="F324:K324"/>
    <mergeCell ref="B325:F325"/>
    <mergeCell ref="G325:K325"/>
    <mergeCell ref="B319:C319"/>
    <mergeCell ref="D319:K319"/>
    <mergeCell ref="B320:D320"/>
    <mergeCell ref="E320:K320"/>
    <mergeCell ref="B321:E321"/>
    <mergeCell ref="F321:K321"/>
    <mergeCell ref="B315:F315"/>
    <mergeCell ref="G315:K315"/>
    <mergeCell ref="B316:F316"/>
    <mergeCell ref="G316:K316"/>
    <mergeCell ref="B317:F317"/>
    <mergeCell ref="C318:K318"/>
    <mergeCell ref="B311:E311"/>
    <mergeCell ref="F311:K311"/>
    <mergeCell ref="B312:F312"/>
    <mergeCell ref="G312:K312"/>
    <mergeCell ref="B313:F313"/>
    <mergeCell ref="B314:E314"/>
    <mergeCell ref="F314:K314"/>
    <mergeCell ref="B307:D307"/>
    <mergeCell ref="C308:K308"/>
    <mergeCell ref="B309:C309"/>
    <mergeCell ref="D309:K309"/>
    <mergeCell ref="B310:D310"/>
    <mergeCell ref="E310:K310"/>
    <mergeCell ref="B304:F304"/>
    <mergeCell ref="G304:K304"/>
    <mergeCell ref="B305:F305"/>
    <mergeCell ref="G305:K305"/>
    <mergeCell ref="B306:F306"/>
    <mergeCell ref="G306:K306"/>
    <mergeCell ref="B300:F300"/>
    <mergeCell ref="G300:K300"/>
    <mergeCell ref="B301:F301"/>
    <mergeCell ref="B302:E302"/>
    <mergeCell ref="F302:K302"/>
    <mergeCell ref="B303:F303"/>
    <mergeCell ref="G303:K303"/>
    <mergeCell ref="B296:E296"/>
    <mergeCell ref="F296:K296"/>
    <mergeCell ref="B297:F297"/>
    <mergeCell ref="G297:K297"/>
    <mergeCell ref="B298:F298"/>
    <mergeCell ref="B299:E299"/>
    <mergeCell ref="F299:K299"/>
    <mergeCell ref="B292:F292"/>
    <mergeCell ref="C293:K293"/>
    <mergeCell ref="B294:C294"/>
    <mergeCell ref="D294:K294"/>
    <mergeCell ref="B295:D295"/>
    <mergeCell ref="E295:K295"/>
    <mergeCell ref="B288:F288"/>
    <mergeCell ref="B289:E289"/>
    <mergeCell ref="F289:K289"/>
    <mergeCell ref="B290:F290"/>
    <mergeCell ref="G290:K290"/>
    <mergeCell ref="B291:F291"/>
    <mergeCell ref="G291:K291"/>
    <mergeCell ref="B284:F284"/>
    <mergeCell ref="G284:K284"/>
    <mergeCell ref="B285:F285"/>
    <mergeCell ref="B286:E286"/>
    <mergeCell ref="F286:K286"/>
    <mergeCell ref="B287:F287"/>
    <mergeCell ref="G287:K287"/>
    <mergeCell ref="B280:F280"/>
    <mergeCell ref="G280:K280"/>
    <mergeCell ref="B281:F281"/>
    <mergeCell ref="G281:K281"/>
    <mergeCell ref="B282:F282"/>
    <mergeCell ref="B283:E283"/>
    <mergeCell ref="F283:K283"/>
    <mergeCell ref="B277:F277"/>
    <mergeCell ref="G277:K277"/>
    <mergeCell ref="B278:F278"/>
    <mergeCell ref="G278:K278"/>
    <mergeCell ref="B279:F279"/>
    <mergeCell ref="G279:K279"/>
    <mergeCell ref="B274:F274"/>
    <mergeCell ref="G274:K274"/>
    <mergeCell ref="B275:F275"/>
    <mergeCell ref="G275:K275"/>
    <mergeCell ref="B276:F276"/>
    <mergeCell ref="G276:K276"/>
    <mergeCell ref="B271:D271"/>
    <mergeCell ref="E271:K271"/>
    <mergeCell ref="B272:E272"/>
    <mergeCell ref="F272:K272"/>
    <mergeCell ref="B273:F273"/>
    <mergeCell ref="G273:K273"/>
    <mergeCell ref="B267:F267"/>
    <mergeCell ref="G267:K267"/>
    <mergeCell ref="B268:F268"/>
    <mergeCell ref="C269:K269"/>
    <mergeCell ref="B270:C270"/>
    <mergeCell ref="D270:K270"/>
    <mergeCell ref="B263:F263"/>
    <mergeCell ref="G263:K263"/>
    <mergeCell ref="B264:F264"/>
    <mergeCell ref="B265:E265"/>
    <mergeCell ref="F265:K265"/>
    <mergeCell ref="B266:F266"/>
    <mergeCell ref="G266:K266"/>
    <mergeCell ref="B260:F260"/>
    <mergeCell ref="G260:K260"/>
    <mergeCell ref="B261:F261"/>
    <mergeCell ref="G261:K261"/>
    <mergeCell ref="B262:F262"/>
    <mergeCell ref="G262:K262"/>
    <mergeCell ref="B257:F257"/>
    <mergeCell ref="G257:K257"/>
    <mergeCell ref="B258:F258"/>
    <mergeCell ref="G258:K258"/>
    <mergeCell ref="B259:F259"/>
    <mergeCell ref="G259:K259"/>
    <mergeCell ref="B254:F254"/>
    <mergeCell ref="G254:K254"/>
    <mergeCell ref="B255:F255"/>
    <mergeCell ref="G255:K255"/>
    <mergeCell ref="B256:F256"/>
    <mergeCell ref="G256:K256"/>
    <mergeCell ref="B250:F250"/>
    <mergeCell ref="G250:K250"/>
    <mergeCell ref="B251:F251"/>
    <mergeCell ref="B252:E252"/>
    <mergeCell ref="F252:K252"/>
    <mergeCell ref="B253:F253"/>
    <mergeCell ref="G253:K253"/>
    <mergeCell ref="B247:F247"/>
    <mergeCell ref="G247:K247"/>
    <mergeCell ref="B248:F248"/>
    <mergeCell ref="G248:K248"/>
    <mergeCell ref="B249:F249"/>
    <mergeCell ref="G249:K249"/>
    <mergeCell ref="B243:F243"/>
    <mergeCell ref="G243:K243"/>
    <mergeCell ref="B244:F244"/>
    <mergeCell ref="G244:K244"/>
    <mergeCell ref="B245:F245"/>
    <mergeCell ref="B246:E246"/>
    <mergeCell ref="F246:K246"/>
    <mergeCell ref="B240:F240"/>
    <mergeCell ref="G240:K240"/>
    <mergeCell ref="B241:F241"/>
    <mergeCell ref="G241:K241"/>
    <mergeCell ref="B242:F242"/>
    <mergeCell ref="G242:K242"/>
    <mergeCell ref="B236:F236"/>
    <mergeCell ref="G236:K236"/>
    <mergeCell ref="B237:F237"/>
    <mergeCell ref="G237:K237"/>
    <mergeCell ref="B238:F238"/>
    <mergeCell ref="B239:E239"/>
    <mergeCell ref="F239:K239"/>
    <mergeCell ref="B232:F232"/>
    <mergeCell ref="G232:K232"/>
    <mergeCell ref="B233:F233"/>
    <mergeCell ref="G233:K233"/>
    <mergeCell ref="B234:F234"/>
    <mergeCell ref="B235:E235"/>
    <mergeCell ref="F235:K235"/>
    <mergeCell ref="B228:F228"/>
    <mergeCell ref="B229:E229"/>
    <mergeCell ref="F229:K229"/>
    <mergeCell ref="B230:F230"/>
    <mergeCell ref="G230:K230"/>
    <mergeCell ref="B231:F231"/>
    <mergeCell ref="G231:K231"/>
    <mergeCell ref="B225:D225"/>
    <mergeCell ref="E225:K225"/>
    <mergeCell ref="B226:E226"/>
    <mergeCell ref="F226:K226"/>
    <mergeCell ref="B227:F227"/>
    <mergeCell ref="G227:K227"/>
    <mergeCell ref="B221:F221"/>
    <mergeCell ref="G221:K221"/>
    <mergeCell ref="B222:F222"/>
    <mergeCell ref="C223:K223"/>
    <mergeCell ref="B224:C224"/>
    <mergeCell ref="D224:K224"/>
    <mergeCell ref="B218:F218"/>
    <mergeCell ref="G218:K218"/>
    <mergeCell ref="B219:F219"/>
    <mergeCell ref="G219:K219"/>
    <mergeCell ref="B220:F220"/>
    <mergeCell ref="G220:K220"/>
    <mergeCell ref="B215:F215"/>
    <mergeCell ref="G215:K215"/>
    <mergeCell ref="B216:F216"/>
    <mergeCell ref="G216:K216"/>
    <mergeCell ref="B217:F217"/>
    <mergeCell ref="G217:K217"/>
    <mergeCell ref="B212:E212"/>
    <mergeCell ref="F212:K212"/>
    <mergeCell ref="B213:F213"/>
    <mergeCell ref="G213:K213"/>
    <mergeCell ref="B214:F214"/>
    <mergeCell ref="G214:K214"/>
    <mergeCell ref="B208:F208"/>
    <mergeCell ref="G208:K208"/>
    <mergeCell ref="B209:F209"/>
    <mergeCell ref="B210:C210"/>
    <mergeCell ref="D210:K210"/>
    <mergeCell ref="B211:D211"/>
    <mergeCell ref="E211:K211"/>
    <mergeCell ref="B205:F205"/>
    <mergeCell ref="G205:K205"/>
    <mergeCell ref="B206:F206"/>
    <mergeCell ref="G206:K206"/>
    <mergeCell ref="B207:F207"/>
    <mergeCell ref="G207:K207"/>
    <mergeCell ref="B202:F202"/>
    <mergeCell ref="G202:K202"/>
    <mergeCell ref="B203:F203"/>
    <mergeCell ref="G203:K203"/>
    <mergeCell ref="B204:F204"/>
    <mergeCell ref="G204:K204"/>
    <mergeCell ref="B199:F199"/>
    <mergeCell ref="G199:K199"/>
    <mergeCell ref="B200:F200"/>
    <mergeCell ref="G200:K200"/>
    <mergeCell ref="B201:F201"/>
    <mergeCell ref="G201:K201"/>
    <mergeCell ref="B195:F195"/>
    <mergeCell ref="B196:D196"/>
    <mergeCell ref="E196:K196"/>
    <mergeCell ref="B197:E197"/>
    <mergeCell ref="F197:K197"/>
    <mergeCell ref="B198:F198"/>
    <mergeCell ref="G198:K198"/>
    <mergeCell ref="B192:F192"/>
    <mergeCell ref="G192:K192"/>
    <mergeCell ref="B193:F193"/>
    <mergeCell ref="G193:K193"/>
    <mergeCell ref="B194:F194"/>
    <mergeCell ref="G194:K194"/>
    <mergeCell ref="B189:F189"/>
    <mergeCell ref="G189:K189"/>
    <mergeCell ref="B190:F190"/>
    <mergeCell ref="G190:K190"/>
    <mergeCell ref="B191:F191"/>
    <mergeCell ref="G191:K191"/>
    <mergeCell ref="B186:F186"/>
    <mergeCell ref="G186:K186"/>
    <mergeCell ref="B187:F187"/>
    <mergeCell ref="G187:K187"/>
    <mergeCell ref="B188:F188"/>
    <mergeCell ref="G188:K188"/>
    <mergeCell ref="B183:F183"/>
    <mergeCell ref="G183:K183"/>
    <mergeCell ref="B184:F184"/>
    <mergeCell ref="G184:K184"/>
    <mergeCell ref="B185:F185"/>
    <mergeCell ref="G185:K185"/>
    <mergeCell ref="B179:F179"/>
    <mergeCell ref="G179:K179"/>
    <mergeCell ref="B180:F180"/>
    <mergeCell ref="B181:E181"/>
    <mergeCell ref="F181:K181"/>
    <mergeCell ref="B182:F182"/>
    <mergeCell ref="G182:K182"/>
    <mergeCell ref="B176:F176"/>
    <mergeCell ref="G176:K176"/>
    <mergeCell ref="B177:F177"/>
    <mergeCell ref="G177:K177"/>
    <mergeCell ref="B178:F178"/>
    <mergeCell ref="G178:K178"/>
    <mergeCell ref="B173:F173"/>
    <mergeCell ref="G173:K173"/>
    <mergeCell ref="B174:F174"/>
    <mergeCell ref="G174:K174"/>
    <mergeCell ref="B175:F175"/>
    <mergeCell ref="G175:K175"/>
    <mergeCell ref="B170:F170"/>
    <mergeCell ref="G170:K170"/>
    <mergeCell ref="B171:F171"/>
    <mergeCell ref="G171:K171"/>
    <mergeCell ref="B172:F172"/>
    <mergeCell ref="G172:K172"/>
    <mergeCell ref="B167:F167"/>
    <mergeCell ref="G167:K167"/>
    <mergeCell ref="B168:F168"/>
    <mergeCell ref="G168:K168"/>
    <mergeCell ref="B169:F169"/>
    <mergeCell ref="G169:K169"/>
    <mergeCell ref="B163:F163"/>
    <mergeCell ref="G163:K163"/>
    <mergeCell ref="B164:F164"/>
    <mergeCell ref="B165:D165"/>
    <mergeCell ref="E165:K165"/>
    <mergeCell ref="B166:E166"/>
    <mergeCell ref="F166:K166"/>
    <mergeCell ref="B160:F160"/>
    <mergeCell ref="G160:K160"/>
    <mergeCell ref="B161:F161"/>
    <mergeCell ref="G161:K161"/>
    <mergeCell ref="B162:F162"/>
    <mergeCell ref="G162:K162"/>
    <mergeCell ref="B157:D157"/>
    <mergeCell ref="E157:K157"/>
    <mergeCell ref="B158:E158"/>
    <mergeCell ref="F158:K158"/>
    <mergeCell ref="B159:F159"/>
    <mergeCell ref="G159:K159"/>
    <mergeCell ref="B152:F152"/>
    <mergeCell ref="G152:K152"/>
    <mergeCell ref="B153:C153"/>
    <mergeCell ref="B154:K154"/>
    <mergeCell ref="C155:K155"/>
    <mergeCell ref="B156:C156"/>
    <mergeCell ref="D156:K156"/>
    <mergeCell ref="B148:F148"/>
    <mergeCell ref="B149:D149"/>
    <mergeCell ref="E149:K149"/>
    <mergeCell ref="B150:E150"/>
    <mergeCell ref="F150:K150"/>
    <mergeCell ref="B151:F151"/>
    <mergeCell ref="G151:K151"/>
    <mergeCell ref="B144:F144"/>
    <mergeCell ref="B145:D145"/>
    <mergeCell ref="E145:K145"/>
    <mergeCell ref="B146:E146"/>
    <mergeCell ref="F146:K146"/>
    <mergeCell ref="B147:F147"/>
    <mergeCell ref="G147:K147"/>
    <mergeCell ref="B141:D141"/>
    <mergeCell ref="E141:K141"/>
    <mergeCell ref="B142:E142"/>
    <mergeCell ref="F142:K142"/>
    <mergeCell ref="B143:F143"/>
    <mergeCell ref="G143:K143"/>
    <mergeCell ref="B137:F137"/>
    <mergeCell ref="G137:K137"/>
    <mergeCell ref="B138:F138"/>
    <mergeCell ref="C139:K139"/>
    <mergeCell ref="B140:C140"/>
    <mergeCell ref="D140:K140"/>
    <mergeCell ref="B133:F133"/>
    <mergeCell ref="B134:C134"/>
    <mergeCell ref="D134:K134"/>
    <mergeCell ref="B135:D135"/>
    <mergeCell ref="E135:K135"/>
    <mergeCell ref="B136:E136"/>
    <mergeCell ref="F136:K136"/>
    <mergeCell ref="B129:F129"/>
    <mergeCell ref="B130:D130"/>
    <mergeCell ref="E130:K130"/>
    <mergeCell ref="B131:E131"/>
    <mergeCell ref="F131:K131"/>
    <mergeCell ref="B132:F132"/>
    <mergeCell ref="G132:K132"/>
    <mergeCell ref="B125:F125"/>
    <mergeCell ref="B126:D126"/>
    <mergeCell ref="E126:K126"/>
    <mergeCell ref="B127:E127"/>
    <mergeCell ref="F127:K127"/>
    <mergeCell ref="B128:F128"/>
    <mergeCell ref="G128:K128"/>
    <mergeCell ref="B121:F121"/>
    <mergeCell ref="G121:K121"/>
    <mergeCell ref="B122:F122"/>
    <mergeCell ref="B123:E123"/>
    <mergeCell ref="F123:K123"/>
    <mergeCell ref="B124:F124"/>
    <mergeCell ref="G124:K124"/>
    <mergeCell ref="B118:F118"/>
    <mergeCell ref="G118:K118"/>
    <mergeCell ref="B119:F119"/>
    <mergeCell ref="G119:K119"/>
    <mergeCell ref="B120:F120"/>
    <mergeCell ref="G120:K120"/>
    <mergeCell ref="B115:F115"/>
    <mergeCell ref="G115:K115"/>
    <mergeCell ref="B116:F116"/>
    <mergeCell ref="G116:K116"/>
    <mergeCell ref="B117:F117"/>
    <mergeCell ref="G117:K117"/>
    <mergeCell ref="B111:F111"/>
    <mergeCell ref="G111:K111"/>
    <mergeCell ref="B112:F112"/>
    <mergeCell ref="B113:D113"/>
    <mergeCell ref="E113:K113"/>
    <mergeCell ref="B114:E114"/>
    <mergeCell ref="F114:K114"/>
    <mergeCell ref="B108:F108"/>
    <mergeCell ref="G108:K108"/>
    <mergeCell ref="B109:F109"/>
    <mergeCell ref="G109:K109"/>
    <mergeCell ref="B110:F110"/>
    <mergeCell ref="G110:K110"/>
    <mergeCell ref="B104:F104"/>
    <mergeCell ref="G104:K104"/>
    <mergeCell ref="B105:F105"/>
    <mergeCell ref="B106:D106"/>
    <mergeCell ref="E106:K106"/>
    <mergeCell ref="B107:E107"/>
    <mergeCell ref="F107:K107"/>
    <mergeCell ref="B101:F101"/>
    <mergeCell ref="G101:K101"/>
    <mergeCell ref="B102:F102"/>
    <mergeCell ref="G102:K102"/>
    <mergeCell ref="B103:F103"/>
    <mergeCell ref="G103:K103"/>
    <mergeCell ref="B98:E98"/>
    <mergeCell ref="F98:K98"/>
    <mergeCell ref="B99:F99"/>
    <mergeCell ref="G99:K99"/>
    <mergeCell ref="B100:F100"/>
    <mergeCell ref="G100:K100"/>
    <mergeCell ref="B93:D93"/>
    <mergeCell ref="B94:K94"/>
    <mergeCell ref="C95:K95"/>
    <mergeCell ref="B96:C96"/>
    <mergeCell ref="D96:K96"/>
    <mergeCell ref="B97:D97"/>
    <mergeCell ref="E97:K97"/>
    <mergeCell ref="B89:F89"/>
    <mergeCell ref="B90:D90"/>
    <mergeCell ref="E90:K90"/>
    <mergeCell ref="B91:E91"/>
    <mergeCell ref="F91:K91"/>
    <mergeCell ref="B92:F92"/>
    <mergeCell ref="G92:K92"/>
    <mergeCell ref="B85:F85"/>
    <mergeCell ref="B86:D86"/>
    <mergeCell ref="E86:K86"/>
    <mergeCell ref="B87:E87"/>
    <mergeCell ref="F87:K87"/>
    <mergeCell ref="B88:F88"/>
    <mergeCell ref="G88:K88"/>
    <mergeCell ref="B82:F82"/>
    <mergeCell ref="G82:K82"/>
    <mergeCell ref="B83:F83"/>
    <mergeCell ref="G83:K83"/>
    <mergeCell ref="B84:F84"/>
    <mergeCell ref="G84:K84"/>
    <mergeCell ref="B79:F79"/>
    <mergeCell ref="G79:K79"/>
    <mergeCell ref="B80:F80"/>
    <mergeCell ref="G80:K80"/>
    <mergeCell ref="B81:F81"/>
    <mergeCell ref="G81:K81"/>
    <mergeCell ref="B76:F76"/>
    <mergeCell ref="G76:K76"/>
    <mergeCell ref="B77:F77"/>
    <mergeCell ref="G77:K77"/>
    <mergeCell ref="B78:F78"/>
    <mergeCell ref="G78:K78"/>
    <mergeCell ref="B72:F72"/>
    <mergeCell ref="B73:D73"/>
    <mergeCell ref="E73:K73"/>
    <mergeCell ref="B74:E74"/>
    <mergeCell ref="F74:K74"/>
    <mergeCell ref="B75:F75"/>
    <mergeCell ref="G75:K75"/>
    <mergeCell ref="B69:F69"/>
    <mergeCell ref="G69:K69"/>
    <mergeCell ref="B70:F70"/>
    <mergeCell ref="G70:K70"/>
    <mergeCell ref="B71:F71"/>
    <mergeCell ref="G71:K71"/>
    <mergeCell ref="B66:F66"/>
    <mergeCell ref="G66:K66"/>
    <mergeCell ref="B67:F67"/>
    <mergeCell ref="G67:K67"/>
    <mergeCell ref="B68:F68"/>
    <mergeCell ref="G68:K68"/>
    <mergeCell ref="B63:F63"/>
    <mergeCell ref="G63:K63"/>
    <mergeCell ref="B64:F64"/>
    <mergeCell ref="G64:K64"/>
    <mergeCell ref="B65:F65"/>
    <mergeCell ref="G65:K65"/>
    <mergeCell ref="B59:F59"/>
    <mergeCell ref="B60:D60"/>
    <mergeCell ref="E60:K60"/>
    <mergeCell ref="B61:E61"/>
    <mergeCell ref="F61:K61"/>
    <mergeCell ref="B62:F62"/>
    <mergeCell ref="G62:K62"/>
    <mergeCell ref="B56:F56"/>
    <mergeCell ref="G56:K56"/>
    <mergeCell ref="B57:F57"/>
    <mergeCell ref="G57:K57"/>
    <mergeCell ref="B58:F58"/>
    <mergeCell ref="G58:K58"/>
    <mergeCell ref="B53:E53"/>
    <mergeCell ref="F53:K53"/>
    <mergeCell ref="B54:F54"/>
    <mergeCell ref="G54:K54"/>
    <mergeCell ref="B55:F55"/>
    <mergeCell ref="G55:K55"/>
    <mergeCell ref="B49:F49"/>
    <mergeCell ref="G49:K49"/>
    <mergeCell ref="B50:F50"/>
    <mergeCell ref="G50:K50"/>
    <mergeCell ref="B51:F51"/>
    <mergeCell ref="B52:D52"/>
    <mergeCell ref="E52:K52"/>
    <mergeCell ref="B46:F46"/>
    <mergeCell ref="G46:K46"/>
    <mergeCell ref="B47:F47"/>
    <mergeCell ref="G47:K47"/>
    <mergeCell ref="B48:F48"/>
    <mergeCell ref="G48:K48"/>
    <mergeCell ref="B42:D42"/>
    <mergeCell ref="B43:C43"/>
    <mergeCell ref="D43:K43"/>
    <mergeCell ref="B44:D44"/>
    <mergeCell ref="E44:K44"/>
    <mergeCell ref="B45:E45"/>
    <mergeCell ref="F45:K45"/>
    <mergeCell ref="B39:E39"/>
    <mergeCell ref="F39:K39"/>
    <mergeCell ref="B40:F40"/>
    <mergeCell ref="G40:K40"/>
    <mergeCell ref="B41:F41"/>
    <mergeCell ref="G41:K41"/>
    <mergeCell ref="B35:F35"/>
    <mergeCell ref="C36:K36"/>
    <mergeCell ref="B37:C37"/>
    <mergeCell ref="D37:K37"/>
    <mergeCell ref="B38:D38"/>
    <mergeCell ref="E38:K38"/>
    <mergeCell ref="B31:F31"/>
    <mergeCell ref="B32:D32"/>
    <mergeCell ref="E32:K32"/>
    <mergeCell ref="B33:E33"/>
    <mergeCell ref="F33:K33"/>
    <mergeCell ref="B34:F34"/>
    <mergeCell ref="G34:K34"/>
    <mergeCell ref="B28:F28"/>
    <mergeCell ref="G28:K28"/>
    <mergeCell ref="B29:F29"/>
    <mergeCell ref="G29:K29"/>
    <mergeCell ref="B30:F30"/>
    <mergeCell ref="G30:K30"/>
    <mergeCell ref="B25:F25"/>
    <mergeCell ref="G25:K25"/>
    <mergeCell ref="B26:F26"/>
    <mergeCell ref="G26:K26"/>
    <mergeCell ref="B27:F27"/>
    <mergeCell ref="G27:K27"/>
    <mergeCell ref="B21:F21"/>
    <mergeCell ref="B22:C22"/>
    <mergeCell ref="D22:K22"/>
    <mergeCell ref="B23:D23"/>
    <mergeCell ref="E23:K23"/>
    <mergeCell ref="B24:E24"/>
    <mergeCell ref="F24:K24"/>
    <mergeCell ref="B17:F17"/>
    <mergeCell ref="G17:K17"/>
    <mergeCell ref="B18:F18"/>
    <mergeCell ref="B19:E19"/>
    <mergeCell ref="F19:K19"/>
    <mergeCell ref="B20:F20"/>
    <mergeCell ref="G20:K20"/>
    <mergeCell ref="B14:F14"/>
    <mergeCell ref="G14:K14"/>
    <mergeCell ref="B15:F15"/>
    <mergeCell ref="G15:K15"/>
    <mergeCell ref="B16:F16"/>
    <mergeCell ref="G16:K16"/>
    <mergeCell ref="B10:F10"/>
    <mergeCell ref="G10:K10"/>
    <mergeCell ref="B11:F11"/>
    <mergeCell ref="G11:K11"/>
    <mergeCell ref="B12:F12"/>
    <mergeCell ref="B13:E13"/>
    <mergeCell ref="F13:K13"/>
    <mergeCell ref="B6:E6"/>
    <mergeCell ref="F6:K6"/>
    <mergeCell ref="B7:F7"/>
    <mergeCell ref="G7:K7"/>
    <mergeCell ref="B8:F8"/>
    <mergeCell ref="B9:E9"/>
    <mergeCell ref="F9:K9"/>
    <mergeCell ref="B1:K1"/>
    <mergeCell ref="B2:K2"/>
    <mergeCell ref="C3:K3"/>
    <mergeCell ref="B4:C4"/>
    <mergeCell ref="D4:K4"/>
    <mergeCell ref="B5:D5"/>
    <mergeCell ref="E5:K5"/>
  </mergeCells>
  <pageMargins left="0.3611111111111111" right="0.3611111111111111" top="0.3611111111111111" bottom="0.3611111111111111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Fábricas</vt:lpstr>
      <vt:lpstr>Dez</vt:lpstr>
      <vt:lpstr>Nov</vt:lpstr>
      <vt:lpstr>Out</vt:lpstr>
      <vt:lpstr>Set</vt:lpstr>
      <vt:lpstr>Ago</vt:lpstr>
      <vt:lpstr>Jul</vt:lpstr>
      <vt:lpstr>Jun</vt:lpstr>
      <vt:lpstr>Mai</vt:lpstr>
      <vt:lpstr>Abr</vt:lpstr>
      <vt:lpstr>Mar</vt:lpstr>
      <vt:lpstr>Fev</vt:lpstr>
      <vt:lpstr>Jan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Rodrigues</dc:creator>
  <cp:keywords/>
  <dc:description/>
  <cp:lastModifiedBy>Octavio Martinez</cp:lastModifiedBy>
  <cp:revision/>
  <dcterms:created xsi:type="dcterms:W3CDTF">2018-09-05T12:57:04Z</dcterms:created>
  <dcterms:modified xsi:type="dcterms:W3CDTF">2022-08-01T20:57:10Z</dcterms:modified>
  <cp:category/>
  <cp:contentStatus/>
</cp:coreProperties>
</file>